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btp\Dropbox\BRL_Pessoal\EMDEC - Equipe Interna\6. Revisão - Documentos Licitatórios\1. Versões Atuais\"/>
    </mc:Choice>
  </mc:AlternateContent>
  <xr:revisionPtr revIDLastSave="0" documentId="13_ncr:1_{EE4179B7-6500-4B6C-8811-9F5295847095}" xr6:coauthVersionLast="47" xr6:coauthVersionMax="47" xr10:uidLastSave="{00000000-0000-0000-0000-000000000000}"/>
  <bookViews>
    <workbookView xWindow="-120" yWindow="-120" windowWidth="38640" windowHeight="21390" tabRatio="1000" xr2:uid="{00000000-000D-0000-FFFF-FFFF00000000}"/>
  </bookViews>
  <sheets>
    <sheet name="CAPA" sheetId="57" r:id="rId1"/>
    <sheet name="QD1" sheetId="9" r:id="rId2"/>
    <sheet name="QD2" sheetId="11" r:id="rId3"/>
    <sheet name="Q3-Q4_LOTE 1-V_23-06" sheetId="45" r:id="rId4"/>
    <sheet name="Q3-Q4_LOTE 2-V_23-06" sheetId="54" r:id="rId5"/>
    <sheet name="Q3-Q4_LOTE 3" sheetId="55" r:id="rId6"/>
    <sheet name="Q3-Q4_LOTE 4" sheetId="56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55" i="56" l="1"/>
  <c r="U55" i="56"/>
  <c r="T55" i="56"/>
  <c r="S55" i="56"/>
  <c r="R55" i="56"/>
  <c r="Q55" i="56"/>
  <c r="P55" i="56"/>
  <c r="O55" i="56"/>
  <c r="N55" i="56"/>
  <c r="M55" i="56"/>
  <c r="L55" i="56"/>
  <c r="K55" i="56"/>
  <c r="J55" i="56"/>
  <c r="I55" i="56"/>
  <c r="H55" i="56"/>
  <c r="G55" i="56"/>
  <c r="F55" i="56"/>
  <c r="E55" i="56"/>
  <c r="D55" i="56"/>
  <c r="C55" i="56"/>
  <c r="V52" i="56"/>
  <c r="R52" i="56"/>
  <c r="N52" i="56"/>
  <c r="J52" i="56"/>
  <c r="F52" i="56"/>
  <c r="AH49" i="56"/>
  <c r="AG49" i="56"/>
  <c r="AF49" i="56"/>
  <c r="AE49" i="56"/>
  <c r="AH48" i="56"/>
  <c r="AG48" i="56"/>
  <c r="AF48" i="56"/>
  <c r="AE48" i="56"/>
  <c r="AH47" i="56"/>
  <c r="AG47" i="56"/>
  <c r="AF47" i="56"/>
  <c r="AE47" i="56"/>
  <c r="AH46" i="56"/>
  <c r="AG46" i="56"/>
  <c r="AF46" i="56"/>
  <c r="AE46" i="56"/>
  <c r="AH45" i="56"/>
  <c r="AG45" i="56"/>
  <c r="AF45" i="56"/>
  <c r="AE45" i="56"/>
  <c r="AH44" i="56"/>
  <c r="AG44" i="56"/>
  <c r="AF44" i="56"/>
  <c r="AE44" i="56"/>
  <c r="AH43" i="56"/>
  <c r="AG43" i="56"/>
  <c r="AF43" i="56"/>
  <c r="AE43" i="56"/>
  <c r="AH42" i="56"/>
  <c r="AG42" i="56"/>
  <c r="AF42" i="56"/>
  <c r="AE42" i="56"/>
  <c r="AH41" i="56"/>
  <c r="AG41" i="56"/>
  <c r="AF41" i="56"/>
  <c r="AE41" i="56"/>
  <c r="AH40" i="56"/>
  <c r="AG40" i="56"/>
  <c r="AF40" i="56"/>
  <c r="AE40" i="56"/>
  <c r="AH39" i="56"/>
  <c r="AG39" i="56"/>
  <c r="AF39" i="56"/>
  <c r="AE39" i="56"/>
  <c r="AH38" i="56"/>
  <c r="AG38" i="56"/>
  <c r="AF38" i="56"/>
  <c r="AE38" i="56"/>
  <c r="AH37" i="56"/>
  <c r="AG37" i="56"/>
  <c r="AF37" i="56"/>
  <c r="AE37" i="56"/>
  <c r="AH36" i="56"/>
  <c r="AG36" i="56"/>
  <c r="AF36" i="56"/>
  <c r="AE36" i="56"/>
  <c r="AH35" i="56"/>
  <c r="AG35" i="56"/>
  <c r="AF35" i="56"/>
  <c r="AE35" i="56"/>
  <c r="AH34" i="56"/>
  <c r="AG34" i="56"/>
  <c r="AF34" i="56"/>
  <c r="AE34" i="56"/>
  <c r="AH33" i="56"/>
  <c r="AG33" i="56"/>
  <c r="AF33" i="56"/>
  <c r="AE33" i="56"/>
  <c r="AH32" i="56"/>
  <c r="AG32" i="56"/>
  <c r="AF32" i="56"/>
  <c r="AE32" i="56"/>
  <c r="AH31" i="56"/>
  <c r="AG31" i="56"/>
  <c r="AF31" i="56"/>
  <c r="AE31" i="56"/>
  <c r="AH30" i="56"/>
  <c r="AG30" i="56"/>
  <c r="AF30" i="56"/>
  <c r="AE30" i="56"/>
  <c r="AH29" i="56"/>
  <c r="AG29" i="56"/>
  <c r="AF29" i="56"/>
  <c r="AE29" i="56"/>
  <c r="AH28" i="56"/>
  <c r="AG28" i="56"/>
  <c r="AF28" i="56"/>
  <c r="AE28" i="56"/>
  <c r="AH27" i="56"/>
  <c r="AG27" i="56"/>
  <c r="AF27" i="56"/>
  <c r="AE27" i="56"/>
  <c r="AH26" i="56"/>
  <c r="AG26" i="56"/>
  <c r="AF26" i="56"/>
  <c r="AE26" i="56"/>
  <c r="AH25" i="56"/>
  <c r="AG25" i="56"/>
  <c r="AF25" i="56"/>
  <c r="AE25" i="56"/>
  <c r="AH24" i="56"/>
  <c r="AG24" i="56"/>
  <c r="AF24" i="56"/>
  <c r="AE24" i="56"/>
  <c r="AH23" i="56"/>
  <c r="AG23" i="56"/>
  <c r="AF23" i="56"/>
  <c r="AE23" i="56"/>
  <c r="AH22" i="56"/>
  <c r="AG22" i="56"/>
  <c r="AF22" i="56"/>
  <c r="AE22" i="56"/>
  <c r="AH21" i="56"/>
  <c r="AG21" i="56"/>
  <c r="AF21" i="56"/>
  <c r="AE21" i="56"/>
  <c r="AH20" i="56"/>
  <c r="AG20" i="56"/>
  <c r="AF20" i="56"/>
  <c r="AE20" i="56"/>
  <c r="AH19" i="56"/>
  <c r="AG19" i="56"/>
  <c r="AF19" i="56"/>
  <c r="AE19" i="56"/>
  <c r="AH18" i="56"/>
  <c r="AG18" i="56"/>
  <c r="AF18" i="56"/>
  <c r="AE18" i="56"/>
  <c r="AH17" i="56"/>
  <c r="AG17" i="56"/>
  <c r="AF17" i="56"/>
  <c r="AE17" i="56"/>
  <c r="AH16" i="56"/>
  <c r="AG16" i="56"/>
  <c r="AF16" i="56"/>
  <c r="AE16" i="56"/>
  <c r="AH15" i="56"/>
  <c r="AG15" i="56"/>
  <c r="AF15" i="56"/>
  <c r="AE15" i="56"/>
  <c r="AH14" i="56"/>
  <c r="AG14" i="56"/>
  <c r="AF14" i="56"/>
  <c r="AE14" i="56"/>
  <c r="AH13" i="56"/>
  <c r="AG13" i="56"/>
  <c r="AF13" i="56"/>
  <c r="AE13" i="56"/>
  <c r="AH12" i="56"/>
  <c r="AG12" i="56"/>
  <c r="AF12" i="56"/>
  <c r="AE12" i="56"/>
  <c r="AH11" i="56"/>
  <c r="AG11" i="56"/>
  <c r="AF11" i="56"/>
  <c r="AE11" i="56"/>
  <c r="AH10" i="56"/>
  <c r="AG10" i="56"/>
  <c r="AF10" i="56"/>
  <c r="AE10" i="56"/>
  <c r="AH9" i="56"/>
  <c r="AG9" i="56"/>
  <c r="AF9" i="56"/>
  <c r="AE9" i="56"/>
  <c r="AH8" i="56"/>
  <c r="AG8" i="56"/>
  <c r="AG55" i="56" s="1"/>
  <c r="AF8" i="56"/>
  <c r="AE8" i="56"/>
  <c r="AE55" i="56" s="1"/>
  <c r="AH5" i="56"/>
  <c r="F4" i="56"/>
  <c r="D4" i="56"/>
  <c r="AG3" i="56"/>
  <c r="AE3" i="56"/>
  <c r="V59" i="55"/>
  <c r="U59" i="55"/>
  <c r="T59" i="55"/>
  <c r="S59" i="55"/>
  <c r="R59" i="55"/>
  <c r="Q59" i="55"/>
  <c r="P59" i="55"/>
  <c r="O59" i="55"/>
  <c r="N59" i="55"/>
  <c r="M59" i="55"/>
  <c r="L59" i="55"/>
  <c r="K59" i="55"/>
  <c r="J59" i="55"/>
  <c r="I59" i="55"/>
  <c r="H59" i="55"/>
  <c r="G59" i="55"/>
  <c r="F59" i="55"/>
  <c r="E59" i="55"/>
  <c r="D59" i="55"/>
  <c r="C59" i="55"/>
  <c r="V56" i="55"/>
  <c r="R56" i="55"/>
  <c r="N56" i="55"/>
  <c r="J56" i="55"/>
  <c r="F56" i="55"/>
  <c r="AH54" i="55"/>
  <c r="AG54" i="55"/>
  <c r="AF54" i="55"/>
  <c r="AE54" i="55"/>
  <c r="AH53" i="55"/>
  <c r="AG53" i="55"/>
  <c r="AF53" i="55"/>
  <c r="AE53" i="55"/>
  <c r="AH52" i="55"/>
  <c r="AG52" i="55"/>
  <c r="AF52" i="55"/>
  <c r="AE52" i="55"/>
  <c r="AH51" i="55"/>
  <c r="AG51" i="55"/>
  <c r="AF51" i="55"/>
  <c r="AE51" i="55"/>
  <c r="AH50" i="55"/>
  <c r="AG50" i="55"/>
  <c r="AF50" i="55"/>
  <c r="AE50" i="55"/>
  <c r="AH49" i="55"/>
  <c r="AG49" i="55"/>
  <c r="AF49" i="55"/>
  <c r="AE49" i="55"/>
  <c r="AH48" i="55"/>
  <c r="AG48" i="55"/>
  <c r="AF48" i="55"/>
  <c r="AE48" i="55"/>
  <c r="AH47" i="55"/>
  <c r="AG47" i="55"/>
  <c r="AF47" i="55"/>
  <c r="AE47" i="55"/>
  <c r="AH46" i="55"/>
  <c r="AG46" i="55"/>
  <c r="AF46" i="55"/>
  <c r="AE46" i="55"/>
  <c r="AH45" i="55"/>
  <c r="AG45" i="55"/>
  <c r="AF45" i="55"/>
  <c r="AE45" i="55"/>
  <c r="AH44" i="55"/>
  <c r="AG44" i="55"/>
  <c r="AF44" i="55"/>
  <c r="AE44" i="55"/>
  <c r="AH43" i="55"/>
  <c r="AG43" i="55"/>
  <c r="AF43" i="55"/>
  <c r="AE43" i="55"/>
  <c r="AH42" i="55"/>
  <c r="AG42" i="55"/>
  <c r="AF42" i="55"/>
  <c r="AE42" i="55"/>
  <c r="AH41" i="55"/>
  <c r="AG41" i="55"/>
  <c r="AF41" i="55"/>
  <c r="AE41" i="55"/>
  <c r="AH40" i="55"/>
  <c r="AG40" i="55"/>
  <c r="AF40" i="55"/>
  <c r="AE40" i="55"/>
  <c r="AH39" i="55"/>
  <c r="AG39" i="55"/>
  <c r="AF39" i="55"/>
  <c r="AE39" i="55"/>
  <c r="AH38" i="55"/>
  <c r="AG38" i="55"/>
  <c r="AF38" i="55"/>
  <c r="AE38" i="55"/>
  <c r="AH37" i="55"/>
  <c r="AG37" i="55"/>
  <c r="AF37" i="55"/>
  <c r="AE37" i="55"/>
  <c r="AH36" i="55"/>
  <c r="AG36" i="55"/>
  <c r="AF36" i="55"/>
  <c r="AE36" i="55"/>
  <c r="AH35" i="55"/>
  <c r="AG35" i="55"/>
  <c r="AF35" i="55"/>
  <c r="AE35" i="55"/>
  <c r="AH34" i="55"/>
  <c r="AG34" i="55"/>
  <c r="AF34" i="55"/>
  <c r="AE34" i="55"/>
  <c r="AH33" i="55"/>
  <c r="AG33" i="55"/>
  <c r="AF33" i="55"/>
  <c r="AE33" i="55"/>
  <c r="AH32" i="55"/>
  <c r="AG32" i="55"/>
  <c r="AF32" i="55"/>
  <c r="AE32" i="55"/>
  <c r="AH31" i="55"/>
  <c r="AG31" i="55"/>
  <c r="AF31" i="55"/>
  <c r="AE31" i="55"/>
  <c r="AH30" i="55"/>
  <c r="AG30" i="55"/>
  <c r="AF30" i="55"/>
  <c r="AE30" i="55"/>
  <c r="AH29" i="55"/>
  <c r="AG29" i="55"/>
  <c r="AF29" i="55"/>
  <c r="AE29" i="55"/>
  <c r="AH28" i="55"/>
  <c r="AG28" i="55"/>
  <c r="AF28" i="55"/>
  <c r="AE28" i="55"/>
  <c r="AH27" i="55"/>
  <c r="AG27" i="55"/>
  <c r="AF27" i="55"/>
  <c r="AE27" i="55"/>
  <c r="AH26" i="55"/>
  <c r="AG26" i="55"/>
  <c r="AF26" i="55"/>
  <c r="AE26" i="55"/>
  <c r="AH25" i="55"/>
  <c r="AG25" i="55"/>
  <c r="AF25" i="55"/>
  <c r="AE25" i="55"/>
  <c r="AH24" i="55"/>
  <c r="AG24" i="55"/>
  <c r="AF24" i="55"/>
  <c r="AE24" i="55"/>
  <c r="AH23" i="55"/>
  <c r="AG23" i="55"/>
  <c r="AF23" i="55"/>
  <c r="AE23" i="55"/>
  <c r="AH22" i="55"/>
  <c r="AG22" i="55"/>
  <c r="AF22" i="55"/>
  <c r="AE22" i="55"/>
  <c r="AH21" i="55"/>
  <c r="AG21" i="55"/>
  <c r="AF21" i="55"/>
  <c r="AE21" i="55"/>
  <c r="AH20" i="55"/>
  <c r="AG20" i="55"/>
  <c r="AF20" i="55"/>
  <c r="AE20" i="55"/>
  <c r="AH19" i="55"/>
  <c r="AG19" i="55"/>
  <c r="AF19" i="55"/>
  <c r="AE19" i="55"/>
  <c r="AH18" i="55"/>
  <c r="AG18" i="55"/>
  <c r="AF18" i="55"/>
  <c r="AE18" i="55"/>
  <c r="AH17" i="55"/>
  <c r="AG17" i="55"/>
  <c r="AF17" i="55"/>
  <c r="AE17" i="55"/>
  <c r="AH16" i="55"/>
  <c r="AG16" i="55"/>
  <c r="AF16" i="55"/>
  <c r="AE16" i="55"/>
  <c r="AH15" i="55"/>
  <c r="AG15" i="55"/>
  <c r="AF15" i="55"/>
  <c r="AE15" i="55"/>
  <c r="AH14" i="55"/>
  <c r="AG14" i="55"/>
  <c r="AF14" i="55"/>
  <c r="AE14" i="55"/>
  <c r="AH13" i="55"/>
  <c r="AG13" i="55"/>
  <c r="AF13" i="55"/>
  <c r="AE13" i="55"/>
  <c r="AH12" i="55"/>
  <c r="AG12" i="55"/>
  <c r="AF12" i="55"/>
  <c r="AE12" i="55"/>
  <c r="AH11" i="55"/>
  <c r="AG11" i="55"/>
  <c r="AF11" i="55"/>
  <c r="AE11" i="55"/>
  <c r="AH10" i="55"/>
  <c r="AG10" i="55"/>
  <c r="AF10" i="55"/>
  <c r="AE10" i="55"/>
  <c r="AH9" i="55"/>
  <c r="AG9" i="55"/>
  <c r="AF9" i="55"/>
  <c r="AE9" i="55"/>
  <c r="AH8" i="55"/>
  <c r="AH59" i="55" s="1"/>
  <c r="AG8" i="55"/>
  <c r="AG59" i="55" s="1"/>
  <c r="AF8" i="55"/>
  <c r="AE8" i="55"/>
  <c r="AH5" i="55"/>
  <c r="F4" i="55"/>
  <c r="D4" i="55"/>
  <c r="AG3" i="55"/>
  <c r="AE3" i="55"/>
  <c r="AF55" i="56" l="1"/>
  <c r="AH55" i="56"/>
  <c r="AF59" i="55"/>
  <c r="AH52" i="56"/>
  <c r="AE59" i="55"/>
  <c r="AH56" i="55"/>
  <c r="Y112" i="54" l="1"/>
  <c r="X112" i="54"/>
  <c r="Y111" i="54"/>
  <c r="X111" i="54"/>
  <c r="Y110" i="54"/>
  <c r="X110" i="54"/>
  <c r="Y109" i="54"/>
  <c r="X109" i="54"/>
  <c r="Y108" i="54"/>
  <c r="X108" i="54"/>
  <c r="Y107" i="54"/>
  <c r="X107" i="54"/>
  <c r="Y92" i="54"/>
  <c r="X92" i="54"/>
  <c r="Y91" i="54"/>
  <c r="X91" i="54"/>
  <c r="Y76" i="54"/>
  <c r="X76" i="54"/>
  <c r="Y75" i="54"/>
  <c r="X75" i="54"/>
  <c r="Y74" i="54"/>
  <c r="X74" i="54"/>
  <c r="Y73" i="54"/>
  <c r="X73" i="54"/>
  <c r="Y72" i="54"/>
  <c r="X72" i="54"/>
  <c r="Y71" i="54"/>
  <c r="X71" i="54"/>
  <c r="Y70" i="54"/>
  <c r="X70" i="54"/>
  <c r="Y69" i="54"/>
  <c r="X69" i="54"/>
  <c r="Y68" i="54"/>
  <c r="X68" i="54"/>
  <c r="Y67" i="54"/>
  <c r="X67" i="54"/>
  <c r="Y66" i="54"/>
  <c r="X66" i="54"/>
  <c r="Y65" i="54"/>
  <c r="X65" i="54"/>
  <c r="Y64" i="54"/>
  <c r="X64" i="54"/>
  <c r="Y63" i="54"/>
  <c r="X63" i="54"/>
  <c r="Y62" i="54"/>
  <c r="X62" i="54"/>
  <c r="Y61" i="54"/>
  <c r="X61" i="54"/>
  <c r="Y45" i="54"/>
  <c r="X45" i="54"/>
  <c r="Y44" i="54"/>
  <c r="X44" i="54"/>
  <c r="Y43" i="54"/>
  <c r="X43" i="54"/>
  <c r="Y42" i="54"/>
  <c r="X42" i="54"/>
  <c r="Y41" i="54"/>
  <c r="X41" i="54"/>
  <c r="Y40" i="54"/>
  <c r="X40" i="54"/>
  <c r="Y39" i="54"/>
  <c r="X39" i="54"/>
  <c r="Y38" i="54"/>
  <c r="X38" i="54"/>
  <c r="Y37" i="54"/>
  <c r="X37" i="54"/>
  <c r="Y36" i="54"/>
  <c r="X36" i="54"/>
  <c r="Y35" i="54"/>
  <c r="X35" i="54"/>
  <c r="Y34" i="54"/>
  <c r="X34" i="54"/>
  <c r="Y33" i="54"/>
  <c r="X33" i="54"/>
  <c r="Y32" i="54"/>
  <c r="X32" i="54"/>
  <c r="Y31" i="54"/>
  <c r="X31" i="54"/>
  <c r="Y30" i="54"/>
  <c r="X30" i="54"/>
  <c r="Y29" i="54"/>
  <c r="X29" i="54"/>
  <c r="Y28" i="54"/>
  <c r="X28" i="54"/>
  <c r="Y27" i="54"/>
  <c r="X27" i="54"/>
  <c r="Y26" i="54"/>
  <c r="X26" i="54"/>
  <c r="Y25" i="54"/>
  <c r="X25" i="54"/>
  <c r="Y24" i="54"/>
  <c r="X24" i="54"/>
  <c r="Y23" i="54"/>
  <c r="X23" i="54"/>
  <c r="Y22" i="54"/>
  <c r="X22" i="54"/>
  <c r="Y21" i="54"/>
  <c r="X21" i="54"/>
  <c r="Y20" i="54"/>
  <c r="X20" i="54"/>
  <c r="Y19" i="54"/>
  <c r="X19" i="54"/>
  <c r="Y18" i="54"/>
  <c r="X18" i="54"/>
  <c r="Y17" i="54"/>
  <c r="X17" i="54"/>
  <c r="Y16" i="54"/>
  <c r="X16" i="54"/>
  <c r="Y15" i="54"/>
  <c r="X15" i="54"/>
  <c r="Y14" i="54"/>
  <c r="X14" i="54"/>
  <c r="Y13" i="54"/>
  <c r="X13" i="54"/>
  <c r="Y12" i="54"/>
  <c r="X12" i="54"/>
  <c r="Y11" i="54"/>
  <c r="X11" i="54"/>
  <c r="Y10" i="54"/>
  <c r="X10" i="54"/>
  <c r="Y9" i="54"/>
  <c r="X9" i="54"/>
  <c r="Y8" i="54"/>
  <c r="X8" i="54"/>
  <c r="AH46" i="45"/>
  <c r="AG46" i="45"/>
  <c r="AF46" i="45"/>
  <c r="AH45" i="45"/>
  <c r="AG45" i="45"/>
  <c r="AF45" i="45"/>
  <c r="Y95" i="45"/>
  <c r="X95" i="45"/>
  <c r="Y94" i="45"/>
  <c r="X94" i="45"/>
  <c r="Y93" i="45"/>
  <c r="X93" i="45"/>
  <c r="Y92" i="45"/>
  <c r="X92" i="45"/>
  <c r="Y91" i="45"/>
  <c r="X91" i="45"/>
  <c r="Y90" i="45"/>
  <c r="X90" i="45"/>
  <c r="Y89" i="45"/>
  <c r="X89" i="45"/>
  <c r="Y74" i="45"/>
  <c r="X74" i="45"/>
  <c r="Y73" i="45"/>
  <c r="X73" i="45"/>
  <c r="Y72" i="45"/>
  <c r="X72" i="45"/>
  <c r="Y57" i="45"/>
  <c r="X57" i="45"/>
  <c r="Y56" i="45"/>
  <c r="X56" i="45"/>
  <c r="Y55" i="45"/>
  <c r="X55" i="45"/>
  <c r="Y54" i="45"/>
  <c r="X54" i="45"/>
  <c r="Y53" i="45"/>
  <c r="X53" i="45"/>
  <c r="Y52" i="45"/>
  <c r="X52" i="45"/>
  <c r="Y51" i="45"/>
  <c r="X51" i="45"/>
  <c r="Y50" i="45"/>
  <c r="X50" i="45"/>
  <c r="Y49" i="45"/>
  <c r="X49" i="45"/>
  <c r="Y48" i="45"/>
  <c r="X48" i="45"/>
  <c r="Y47" i="45"/>
  <c r="X47" i="45"/>
  <c r="Y46" i="45"/>
  <c r="X46" i="45"/>
  <c r="Y45" i="45"/>
  <c r="X45" i="45"/>
  <c r="Y9" i="45"/>
  <c r="Y10" i="45"/>
  <c r="Y11" i="45"/>
  <c r="Y12" i="45"/>
  <c r="Y13" i="45"/>
  <c r="Y14" i="45"/>
  <c r="Y15" i="45"/>
  <c r="Y16" i="45"/>
  <c r="Y17" i="45"/>
  <c r="Y18" i="45"/>
  <c r="Y19" i="45"/>
  <c r="Y20" i="45"/>
  <c r="Y21" i="45"/>
  <c r="Y22" i="45"/>
  <c r="Y23" i="45"/>
  <c r="Y24" i="45"/>
  <c r="Y25" i="45"/>
  <c r="Y26" i="45"/>
  <c r="Y27" i="45"/>
  <c r="Y28" i="45"/>
  <c r="Y29" i="45"/>
  <c r="Y30" i="45"/>
  <c r="Y31" i="45"/>
  <c r="Y8" i="45"/>
  <c r="X9" i="45"/>
  <c r="X10" i="45"/>
  <c r="X11" i="45"/>
  <c r="X12" i="45"/>
  <c r="X13" i="45"/>
  <c r="X14" i="45"/>
  <c r="X15" i="45"/>
  <c r="X16" i="45"/>
  <c r="X17" i="45"/>
  <c r="X18" i="45"/>
  <c r="X19" i="45"/>
  <c r="X20" i="45"/>
  <c r="X21" i="45"/>
  <c r="X22" i="45"/>
  <c r="X23" i="45"/>
  <c r="X24" i="45"/>
  <c r="X25" i="45"/>
  <c r="X26" i="45"/>
  <c r="X27" i="45"/>
  <c r="X28" i="45"/>
  <c r="X29" i="45"/>
  <c r="X30" i="45"/>
  <c r="X31" i="45"/>
  <c r="X8" i="45"/>
  <c r="V114" i="54"/>
  <c r="R114" i="54"/>
  <c r="N114" i="54"/>
  <c r="J114" i="54"/>
  <c r="F114" i="54"/>
  <c r="AE107" i="54"/>
  <c r="AH104" i="54"/>
  <c r="AE102" i="54"/>
  <c r="V94" i="54"/>
  <c r="R94" i="54"/>
  <c r="N94" i="54"/>
  <c r="J94" i="54"/>
  <c r="F94" i="54"/>
  <c r="AH88" i="54"/>
  <c r="AE86" i="54"/>
  <c r="Q86" i="54"/>
  <c r="AG86" i="54" s="1"/>
  <c r="V78" i="54"/>
  <c r="R78" i="54"/>
  <c r="N78" i="54"/>
  <c r="J78" i="54"/>
  <c r="F78" i="54"/>
  <c r="AE62" i="54"/>
  <c r="AH58" i="54"/>
  <c r="AE56" i="54"/>
  <c r="AE74" i="54"/>
  <c r="V47" i="54"/>
  <c r="R47" i="54"/>
  <c r="N47" i="54"/>
  <c r="J47" i="54"/>
  <c r="F47" i="54"/>
  <c r="AE44" i="54"/>
  <c r="AE42" i="54"/>
  <c r="AE40" i="54"/>
  <c r="AE38" i="54"/>
  <c r="AE36" i="54"/>
  <c r="AE34" i="54"/>
  <c r="AE33" i="54"/>
  <c r="AE11" i="54"/>
  <c r="AE8" i="54"/>
  <c r="AH5" i="54"/>
  <c r="AG3" i="54"/>
  <c r="AE3" i="54"/>
  <c r="AH86" i="45"/>
  <c r="AH69" i="45"/>
  <c r="AH42" i="45"/>
  <c r="Q56" i="54" l="1"/>
  <c r="AG56" i="54" s="1"/>
  <c r="F85" i="45"/>
  <c r="F68" i="45"/>
  <c r="D68" i="45"/>
  <c r="D85" i="45"/>
  <c r="AE32" i="54"/>
  <c r="AH114" i="54"/>
  <c r="AE14" i="54"/>
  <c r="AE16" i="54"/>
  <c r="AE18" i="54"/>
  <c r="AE20" i="54"/>
  <c r="AE22" i="54"/>
  <c r="AE24" i="54"/>
  <c r="AE26" i="54"/>
  <c r="AE28" i="54"/>
  <c r="AE30" i="54"/>
  <c r="AE64" i="54"/>
  <c r="AE66" i="54"/>
  <c r="AE68" i="54"/>
  <c r="AE70" i="54"/>
  <c r="AE72" i="54"/>
  <c r="AE109" i="54"/>
  <c r="AE111" i="54"/>
  <c r="AE10" i="54"/>
  <c r="AH94" i="54"/>
  <c r="C117" i="54"/>
  <c r="AE9" i="54"/>
  <c r="AE15" i="54"/>
  <c r="AE17" i="54"/>
  <c r="AE19" i="54"/>
  <c r="AE21" i="54"/>
  <c r="AE23" i="54"/>
  <c r="AE25" i="54"/>
  <c r="AE27" i="54"/>
  <c r="AE29" i="54"/>
  <c r="AE31" i="54"/>
  <c r="AE65" i="54"/>
  <c r="AE67" i="54"/>
  <c r="AE69" i="54"/>
  <c r="AE71" i="54"/>
  <c r="AE73" i="54"/>
  <c r="Q102" i="54"/>
  <c r="AG102" i="54" s="1"/>
  <c r="AE108" i="54"/>
  <c r="AE110" i="54"/>
  <c r="AE112" i="54"/>
  <c r="AG11" i="54"/>
  <c r="AE12" i="54"/>
  <c r="AE13" i="54"/>
  <c r="AE35" i="54"/>
  <c r="AE37" i="54"/>
  <c r="AE39" i="54"/>
  <c r="AE41" i="54"/>
  <c r="AE43" i="54"/>
  <c r="AE45" i="54"/>
  <c r="C50" i="54"/>
  <c r="AH47" i="54"/>
  <c r="AE92" i="54"/>
  <c r="K97" i="54"/>
  <c r="C81" i="54"/>
  <c r="AE61" i="54"/>
  <c r="AE91" i="54"/>
  <c r="C97" i="54"/>
  <c r="AE75" i="54"/>
  <c r="AE76" i="54"/>
  <c r="AH78" i="54"/>
  <c r="AE63" i="54"/>
  <c r="K117" i="54"/>
  <c r="AF11" i="54" l="1"/>
  <c r="AE117" i="54"/>
  <c r="AE50" i="54"/>
  <c r="G81" i="54"/>
  <c r="D117" i="54"/>
  <c r="O81" i="54"/>
  <c r="D97" i="54"/>
  <c r="AG10" i="54"/>
  <c r="AH11" i="54"/>
  <c r="K50" i="54"/>
  <c r="D50" i="54"/>
  <c r="G117" i="54"/>
  <c r="G97" i="54"/>
  <c r="AE97" i="54"/>
  <c r="AE81" i="54"/>
  <c r="K81" i="54"/>
  <c r="G50" i="54"/>
  <c r="AG14" i="54"/>
  <c r="AH9" i="54" l="1"/>
  <c r="P50" i="54"/>
  <c r="AG9" i="54"/>
  <c r="F50" i="54"/>
  <c r="AH10" i="54"/>
  <c r="AG8" i="54"/>
  <c r="AG66" i="54"/>
  <c r="AG70" i="54"/>
  <c r="AG111" i="54"/>
  <c r="AG31" i="54"/>
  <c r="AG74" i="54"/>
  <c r="AG65" i="54"/>
  <c r="AG32" i="54"/>
  <c r="AG108" i="54"/>
  <c r="AF14" i="54"/>
  <c r="AG27" i="54"/>
  <c r="AG68" i="54"/>
  <c r="AG69" i="54"/>
  <c r="AG71" i="54"/>
  <c r="AG109" i="54"/>
  <c r="AF9" i="54"/>
  <c r="AG28" i="54"/>
  <c r="E97" i="54"/>
  <c r="AG41" i="54"/>
  <c r="E117" i="54"/>
  <c r="AG29" i="54"/>
  <c r="AG44" i="54"/>
  <c r="AG36" i="54"/>
  <c r="L50" i="54"/>
  <c r="AG13" i="54"/>
  <c r="AG43" i="54"/>
  <c r="AG35" i="54"/>
  <c r="AG16" i="54"/>
  <c r="AG72" i="54"/>
  <c r="O117" i="54"/>
  <c r="S117" i="54"/>
  <c r="AG38" i="54"/>
  <c r="AG19" i="54"/>
  <c r="F97" i="54"/>
  <c r="AG33" i="54"/>
  <c r="H117" i="54"/>
  <c r="AG23" i="54"/>
  <c r="AG76" i="54"/>
  <c r="AH14" i="54"/>
  <c r="AG26" i="54"/>
  <c r="AG21" i="54"/>
  <c r="AG15" i="54"/>
  <c r="AG67" i="54"/>
  <c r="AG110" i="54"/>
  <c r="F117" i="54"/>
  <c r="AF8" i="54"/>
  <c r="J97" i="54"/>
  <c r="I97" i="54"/>
  <c r="H97" i="54"/>
  <c r="AG75" i="54"/>
  <c r="AG45" i="54"/>
  <c r="AG37" i="54"/>
  <c r="AG18" i="54"/>
  <c r="L117" i="54"/>
  <c r="AH8" i="54"/>
  <c r="AF44" i="54"/>
  <c r="AG40" i="54"/>
  <c r="AH36" i="54"/>
  <c r="AG17" i="54"/>
  <c r="AG12" i="54"/>
  <c r="O50" i="54"/>
  <c r="S50" i="54"/>
  <c r="AG112" i="54"/>
  <c r="AF10" i="54"/>
  <c r="AG39" i="54"/>
  <c r="O97" i="54"/>
  <c r="S97" i="54"/>
  <c r="H50" i="54"/>
  <c r="AG20" i="54"/>
  <c r="AF27" i="54"/>
  <c r="AG92" i="54"/>
  <c r="AG42" i="54"/>
  <c r="AG34" i="54"/>
  <c r="AG24" i="54"/>
  <c r="E50" i="54"/>
  <c r="AG30" i="54"/>
  <c r="AG22" i="54"/>
  <c r="AF28" i="54"/>
  <c r="L97" i="54"/>
  <c r="P97" i="54"/>
  <c r="AF33" i="54"/>
  <c r="AG25" i="54"/>
  <c r="AG73" i="54"/>
  <c r="P117" i="54"/>
  <c r="AE45" i="45"/>
  <c r="AF16" i="54" l="1"/>
  <c r="AH72" i="54"/>
  <c r="AF36" i="54"/>
  <c r="AF41" i="54"/>
  <c r="AF19" i="54"/>
  <c r="AF38" i="54"/>
  <c r="AF43" i="54"/>
  <c r="AH38" i="54"/>
  <c r="AF17" i="54"/>
  <c r="AF111" i="54"/>
  <c r="AF26" i="54"/>
  <c r="AH25" i="54"/>
  <c r="AF72" i="54"/>
  <c r="AH69" i="54"/>
  <c r="AH67" i="54"/>
  <c r="AF15" i="54"/>
  <c r="AH73" i="54"/>
  <c r="AH35" i="54"/>
  <c r="AF65" i="54"/>
  <c r="AH92" i="54"/>
  <c r="AH74" i="54"/>
  <c r="AF70" i="54"/>
  <c r="AF29" i="54"/>
  <c r="AF25" i="54"/>
  <c r="AF75" i="54"/>
  <c r="AF42" i="54"/>
  <c r="AF76" i="54"/>
  <c r="T97" i="54"/>
  <c r="M97" i="54"/>
  <c r="AH44" i="54"/>
  <c r="AF108" i="54"/>
  <c r="AH39" i="54"/>
  <c r="AF35" i="54"/>
  <c r="AH24" i="54"/>
  <c r="AH112" i="54"/>
  <c r="AH19" i="54"/>
  <c r="AH32" i="54"/>
  <c r="AF66" i="54"/>
  <c r="AF24" i="54"/>
  <c r="AF92" i="54"/>
  <c r="AH108" i="54"/>
  <c r="AH65" i="54"/>
  <c r="AH111" i="54"/>
  <c r="AH66" i="54"/>
  <c r="AF22" i="54"/>
  <c r="AH17" i="54"/>
  <c r="AF23" i="54"/>
  <c r="AH30" i="54"/>
  <c r="AG91" i="54"/>
  <c r="AG97" i="54" s="1"/>
  <c r="AH22" i="54"/>
  <c r="AH16" i="54"/>
  <c r="AH43" i="54"/>
  <c r="AH109" i="54"/>
  <c r="AH71" i="54"/>
  <c r="AH68" i="54"/>
  <c r="AF39" i="54"/>
  <c r="AF67" i="54"/>
  <c r="AH20" i="54"/>
  <c r="AF37" i="54"/>
  <c r="AH23" i="54"/>
  <c r="AH33" i="54"/>
  <c r="J50" i="54"/>
  <c r="AH41" i="54"/>
  <c r="AF109" i="54"/>
  <c r="AF71" i="54"/>
  <c r="AF69" i="54"/>
  <c r="AF68" i="54"/>
  <c r="AF20" i="54"/>
  <c r="AF74" i="54"/>
  <c r="AF31" i="54"/>
  <c r="AH70" i="54"/>
  <c r="I50" i="54"/>
  <c r="AF40" i="54"/>
  <c r="AF30" i="54"/>
  <c r="AF110" i="54"/>
  <c r="AF34" i="54"/>
  <c r="AF21" i="54"/>
  <c r="AH40" i="54"/>
  <c r="AF45" i="54"/>
  <c r="AH110" i="54"/>
  <c r="M50" i="54"/>
  <c r="S81" i="54"/>
  <c r="U117" i="54"/>
  <c r="Q117" i="54"/>
  <c r="J117" i="54"/>
  <c r="AF18" i="54"/>
  <c r="T117" i="54"/>
  <c r="AF13" i="54"/>
  <c r="V50" i="54"/>
  <c r="AH27" i="54"/>
  <c r="AF32" i="54"/>
  <c r="AH29" i="54"/>
  <c r="I117" i="54"/>
  <c r="AH37" i="54"/>
  <c r="AH45" i="54"/>
  <c r="AG64" i="54"/>
  <c r="AH21" i="54"/>
  <c r="AH15" i="54"/>
  <c r="AH26" i="54"/>
  <c r="AH28" i="54"/>
  <c r="AH76" i="54"/>
  <c r="AH75" i="54"/>
  <c r="AH13" i="54"/>
  <c r="R50" i="54"/>
  <c r="AH31" i="54"/>
  <c r="AF12" i="54"/>
  <c r="AH12" i="54"/>
  <c r="U50" i="54"/>
  <c r="AH18" i="54"/>
  <c r="AG50" i="54"/>
  <c r="AG107" i="54"/>
  <c r="AG117" i="54" s="1"/>
  <c r="R97" i="54"/>
  <c r="AH91" i="54"/>
  <c r="M117" i="54"/>
  <c r="R117" i="54"/>
  <c r="AH107" i="54"/>
  <c r="Q97" i="54"/>
  <c r="U97" i="54"/>
  <c r="N97" i="54"/>
  <c r="AF112" i="54"/>
  <c r="N117" i="54"/>
  <c r="AF73" i="54"/>
  <c r="AH34" i="54"/>
  <c r="AH42" i="54"/>
  <c r="Q50" i="54"/>
  <c r="N50" i="54"/>
  <c r="T50" i="54"/>
  <c r="AH97" i="54" l="1"/>
  <c r="AF50" i="54"/>
  <c r="AF107" i="54"/>
  <c r="AF117" i="54" s="1"/>
  <c r="AH50" i="54"/>
  <c r="AH117" i="54"/>
  <c r="AH64" i="54"/>
  <c r="AF64" i="54"/>
  <c r="V117" i="54"/>
  <c r="V97" i="54"/>
  <c r="AF91" i="54"/>
  <c r="AF97" i="54" s="1"/>
  <c r="C62" i="45" l="1"/>
  <c r="AE94" i="45"/>
  <c r="AE93" i="45"/>
  <c r="AE92" i="45"/>
  <c r="AE89" i="45"/>
  <c r="V97" i="45"/>
  <c r="R97" i="45"/>
  <c r="N97" i="45"/>
  <c r="J97" i="45"/>
  <c r="F97" i="45"/>
  <c r="AE95" i="45"/>
  <c r="AE91" i="45"/>
  <c r="AE84" i="45"/>
  <c r="AE48" i="45"/>
  <c r="AH97" i="45" l="1"/>
  <c r="AE90" i="45"/>
  <c r="AE100" i="45" s="1"/>
  <c r="C100" i="45"/>
  <c r="AE55" i="45"/>
  <c r="V59" i="45"/>
  <c r="R59" i="45"/>
  <c r="N59" i="45"/>
  <c r="J59" i="45"/>
  <c r="F59" i="45"/>
  <c r="AE51" i="45"/>
  <c r="AE50" i="45"/>
  <c r="AE40" i="45"/>
  <c r="AE3" i="45"/>
  <c r="AH59" i="45" l="1"/>
  <c r="K100" i="45"/>
  <c r="G100" i="45"/>
  <c r="AE57" i="45"/>
  <c r="AE56" i="45"/>
  <c r="AE54" i="45"/>
  <c r="AE49" i="45"/>
  <c r="AE46" i="45"/>
  <c r="AE47" i="45"/>
  <c r="AE52" i="45"/>
  <c r="AE53" i="45"/>
  <c r="Q67" i="45"/>
  <c r="Q84" i="45" s="1"/>
  <c r="V76" i="45"/>
  <c r="R76" i="45"/>
  <c r="N76" i="45"/>
  <c r="J76" i="45"/>
  <c r="F76" i="45"/>
  <c r="AE74" i="45"/>
  <c r="AE73" i="45"/>
  <c r="AE72" i="45"/>
  <c r="C79" i="45"/>
  <c r="AE67" i="45"/>
  <c r="AE26" i="45"/>
  <c r="AE18" i="45"/>
  <c r="AE11" i="45"/>
  <c r="AE10" i="45"/>
  <c r="V33" i="45"/>
  <c r="R33" i="45"/>
  <c r="N33" i="45"/>
  <c r="J33" i="45"/>
  <c r="F33" i="45"/>
  <c r="AH5" i="45"/>
  <c r="AG3" i="45"/>
  <c r="AE62" i="45" l="1"/>
  <c r="AH76" i="45"/>
  <c r="K62" i="45"/>
  <c r="O62" i="45"/>
  <c r="G62" i="45"/>
  <c r="AG67" i="45"/>
  <c r="Q40" i="45"/>
  <c r="O100" i="45"/>
  <c r="S100" i="45"/>
  <c r="AE27" i="45"/>
  <c r="AE20" i="45"/>
  <c r="AE79" i="45"/>
  <c r="AE8" i="45"/>
  <c r="AE12" i="45"/>
  <c r="AE24" i="45"/>
  <c r="AE9" i="45"/>
  <c r="AE28" i="45"/>
  <c r="AE15" i="45"/>
  <c r="AE14" i="45"/>
  <c r="AE22" i="45"/>
  <c r="AE13" i="45"/>
  <c r="AE30" i="45"/>
  <c r="AE23" i="45"/>
  <c r="AE17" i="45"/>
  <c r="AE19" i="45"/>
  <c r="AE16" i="45"/>
  <c r="AE31" i="45"/>
  <c r="AE21" i="45"/>
  <c r="AE25" i="45"/>
  <c r="AE29" i="45"/>
  <c r="C36" i="45"/>
  <c r="AH33" i="45"/>
  <c r="S62" i="45" l="1"/>
  <c r="AG40" i="45"/>
  <c r="G79" i="45"/>
  <c r="K79" i="45"/>
  <c r="K36" i="45"/>
  <c r="AE36" i="45"/>
  <c r="G36" i="45"/>
  <c r="O36" i="45" l="1"/>
  <c r="O79" i="45"/>
  <c r="S79" i="45"/>
  <c r="S36" i="45" l="1"/>
  <c r="D79" i="45" l="1"/>
  <c r="D81" i="54" l="1"/>
  <c r="D36" i="45"/>
  <c r="D62" i="45"/>
  <c r="D100" i="45"/>
  <c r="AG91" i="45"/>
  <c r="AG95" i="45"/>
  <c r="AG49" i="45"/>
  <c r="AG47" i="45"/>
  <c r="AG74" i="45"/>
  <c r="H79" i="45"/>
  <c r="E79" i="45"/>
  <c r="L79" i="45"/>
  <c r="F79" i="45"/>
  <c r="AG73" i="45"/>
  <c r="P79" i="45"/>
  <c r="P36" i="45"/>
  <c r="E36" i="45"/>
  <c r="H36" i="45"/>
  <c r="E81" i="54" l="1"/>
  <c r="AG61" i="54"/>
  <c r="P81" i="54"/>
  <c r="AG62" i="54"/>
  <c r="F81" i="54"/>
  <c r="H81" i="54"/>
  <c r="L81" i="54"/>
  <c r="AG63" i="54"/>
  <c r="L36" i="45"/>
  <c r="F36" i="45"/>
  <c r="AG50" i="45"/>
  <c r="AG10" i="45"/>
  <c r="AF91" i="45"/>
  <c r="AG52" i="45"/>
  <c r="AG54" i="45"/>
  <c r="AG51" i="45"/>
  <c r="AG16" i="45"/>
  <c r="AH19" i="45"/>
  <c r="AH23" i="45"/>
  <c r="AG30" i="45"/>
  <c r="AG28" i="45"/>
  <c r="AG25" i="45"/>
  <c r="AG21" i="45"/>
  <c r="AG24" i="45"/>
  <c r="AH16" i="45"/>
  <c r="AG9" i="45"/>
  <c r="AG19" i="45"/>
  <c r="AH27" i="45"/>
  <c r="AH29" i="45"/>
  <c r="AH30" i="45"/>
  <c r="AG22" i="45"/>
  <c r="AH11" i="45"/>
  <c r="AF21" i="45"/>
  <c r="AG31" i="45"/>
  <c r="AG15" i="45"/>
  <c r="AG17" i="45"/>
  <c r="AG55" i="45"/>
  <c r="AG56" i="45"/>
  <c r="AG18" i="45"/>
  <c r="AG26" i="45"/>
  <c r="AG8" i="45"/>
  <c r="AG27" i="45"/>
  <c r="AH28" i="45"/>
  <c r="AG11" i="45"/>
  <c r="AH21" i="45"/>
  <c r="AH31" i="45"/>
  <c r="AH20" i="45"/>
  <c r="AH12" i="45"/>
  <c r="AH17" i="45"/>
  <c r="AG48" i="45"/>
  <c r="AG29" i="45"/>
  <c r="AG13" i="45"/>
  <c r="AH15" i="45"/>
  <c r="AG23" i="45"/>
  <c r="AH9" i="45"/>
  <c r="AH13" i="45"/>
  <c r="AH26" i="45"/>
  <c r="AG14" i="45"/>
  <c r="AG20" i="45"/>
  <c r="AG12" i="45"/>
  <c r="E62" i="45"/>
  <c r="H62" i="45"/>
  <c r="P62" i="45"/>
  <c r="L62" i="45"/>
  <c r="F62" i="45"/>
  <c r="AG53" i="45"/>
  <c r="AF57" i="45"/>
  <c r="E100" i="45"/>
  <c r="AG57" i="45"/>
  <c r="H100" i="45"/>
  <c r="AF51" i="45"/>
  <c r="I100" i="45"/>
  <c r="AG90" i="45"/>
  <c r="AG94" i="45"/>
  <c r="AG93" i="45"/>
  <c r="L100" i="45"/>
  <c r="P100" i="45"/>
  <c r="F100" i="45"/>
  <c r="M100" i="45"/>
  <c r="AG92" i="45"/>
  <c r="AF52" i="45"/>
  <c r="AF95" i="45"/>
  <c r="AF50" i="45"/>
  <c r="AH95" i="45"/>
  <c r="AG89" i="45"/>
  <c r="AF93" i="45"/>
  <c r="AH91" i="45"/>
  <c r="AH89" i="45"/>
  <c r="AG84" i="45"/>
  <c r="AH90" i="45"/>
  <c r="AH56" i="45"/>
  <c r="AH55" i="45"/>
  <c r="AF11" i="45"/>
  <c r="AH49" i="45"/>
  <c r="AH74" i="45"/>
  <c r="AF49" i="45"/>
  <c r="AH50" i="45"/>
  <c r="AH52" i="45"/>
  <c r="AH54" i="45"/>
  <c r="AF54" i="45"/>
  <c r="AH47" i="45"/>
  <c r="AF47" i="45"/>
  <c r="AH73" i="45"/>
  <c r="AF74" i="45"/>
  <c r="J79" i="45"/>
  <c r="AF73" i="45"/>
  <c r="M79" i="45"/>
  <c r="I79" i="45"/>
  <c r="U79" i="45"/>
  <c r="Q79" i="45"/>
  <c r="AG72" i="45"/>
  <c r="AG79" i="45" s="1"/>
  <c r="T79" i="45"/>
  <c r="N79" i="45"/>
  <c r="AH14" i="45"/>
  <c r="R79" i="45"/>
  <c r="AH72" i="45"/>
  <c r="AF31" i="45"/>
  <c r="AF16" i="45"/>
  <c r="Q36" i="45"/>
  <c r="M36" i="45"/>
  <c r="I36" i="45"/>
  <c r="N36" i="45"/>
  <c r="AH25" i="45"/>
  <c r="AH24" i="45"/>
  <c r="J36" i="45"/>
  <c r="M81" i="54" l="1"/>
  <c r="AF63" i="54"/>
  <c r="AH63" i="54"/>
  <c r="AH62" i="54"/>
  <c r="AF62" i="54"/>
  <c r="N81" i="54"/>
  <c r="I81" i="54"/>
  <c r="T81" i="54"/>
  <c r="AG81" i="54"/>
  <c r="J81" i="54"/>
  <c r="U81" i="54"/>
  <c r="Q81" i="54"/>
  <c r="AH61" i="54"/>
  <c r="R81" i="54"/>
  <c r="AF61" i="54"/>
  <c r="AF81" i="54" s="1"/>
  <c r="AG62" i="45"/>
  <c r="R36" i="45"/>
  <c r="AH10" i="45"/>
  <c r="AH8" i="45"/>
  <c r="T36" i="45"/>
  <c r="AF28" i="45"/>
  <c r="AF94" i="45"/>
  <c r="AF56" i="45"/>
  <c r="Q62" i="45"/>
  <c r="AF26" i="45"/>
  <c r="AF55" i="45"/>
  <c r="I62" i="45"/>
  <c r="AF12" i="45"/>
  <c r="AF14" i="45"/>
  <c r="AF27" i="45"/>
  <c r="AF18" i="45"/>
  <c r="AF20" i="45"/>
  <c r="AF10" i="45"/>
  <c r="AF30" i="45"/>
  <c r="AF24" i="45"/>
  <c r="AF15" i="45"/>
  <c r="AF25" i="45"/>
  <c r="AF13" i="45"/>
  <c r="AF9" i="45"/>
  <c r="AF29" i="45"/>
  <c r="AF19" i="45"/>
  <c r="AF17" i="45"/>
  <c r="AG36" i="45"/>
  <c r="AF22" i="45"/>
  <c r="AF8" i="45"/>
  <c r="N100" i="45"/>
  <c r="R100" i="45"/>
  <c r="AF48" i="45"/>
  <c r="AH22" i="45"/>
  <c r="AH18" i="45"/>
  <c r="AF23" i="45"/>
  <c r="AH93" i="45"/>
  <c r="T62" i="45"/>
  <c r="J62" i="45"/>
  <c r="M62" i="45"/>
  <c r="V62" i="45"/>
  <c r="N62" i="45"/>
  <c r="R62" i="45"/>
  <c r="J100" i="45"/>
  <c r="AG100" i="45"/>
  <c r="AH92" i="45"/>
  <c r="AH94" i="45"/>
  <c r="AH57" i="45"/>
  <c r="T100" i="45"/>
  <c r="U100" i="45"/>
  <c r="AF90" i="45"/>
  <c r="AH51" i="45"/>
  <c r="AF53" i="45"/>
  <c r="Q100" i="45"/>
  <c r="AH53" i="45"/>
  <c r="AF92" i="45"/>
  <c r="AF89" i="45"/>
  <c r="V100" i="45"/>
  <c r="U36" i="45"/>
  <c r="AH79" i="45"/>
  <c r="AH48" i="45"/>
  <c r="AF72" i="45"/>
  <c r="AF79" i="45" s="1"/>
  <c r="V79" i="45"/>
  <c r="V36" i="45"/>
  <c r="AH81" i="54" l="1"/>
  <c r="V81" i="54"/>
  <c r="AF62" i="45"/>
  <c r="AH62" i="45"/>
  <c r="U62" i="45"/>
  <c r="AF36" i="45"/>
  <c r="AH36" i="45"/>
  <c r="AH100" i="45"/>
  <c r="AF100" i="45"/>
  <c r="C14" i="11" l="1"/>
  <c r="C11" i="11"/>
</calcChain>
</file>

<file path=xl/sharedStrings.xml><?xml version="1.0" encoding="utf-8"?>
<sst xmlns="http://schemas.openxmlformats.org/spreadsheetml/2006/main" count="1977" uniqueCount="359">
  <si>
    <t>REAL PARQUE I / TERMINAL BARÃO GERALDO</t>
  </si>
  <si>
    <t>REAL PARQUE II / TERMINAL BARÃO GERALDO</t>
  </si>
  <si>
    <t>INDEPENDÊNCIA I / TERMINAL BARÃO GERALDO</t>
  </si>
  <si>
    <t>INDEPENDÊNCIA II / TERMINAL BARÃO GERALDO</t>
  </si>
  <si>
    <t>RHODIA / TERMINAL BARÃO GERALDO</t>
  </si>
  <si>
    <t>VILLAGE CAMPINAS / TERMINAL BARÃO GERALDO</t>
  </si>
  <si>
    <t>UNICAMP / TERMINAL BARÃO GERALDO</t>
  </si>
  <si>
    <t>HOSPITAL DAS CLÍNICAS / TERMINAL BARÃO GERALDO</t>
  </si>
  <si>
    <t>UNICAMP / CORREDOR CENTRAL</t>
  </si>
  <si>
    <t>RECANTO DOS DOURADOS / CIDADE JUDICIÁRIA</t>
  </si>
  <si>
    <t>GARGANTILHA / CIDADE JUDICIÁRIA</t>
  </si>
  <si>
    <t>JOAQUIM EGÍDIO / PARQUE SÃO JORGE</t>
  </si>
  <si>
    <t>JARDIM PROENÇA / JARDIM CHAPADÃO</t>
  </si>
  <si>
    <t>JARDIM SÃO DOMINGOS / TERMINAL BARÃO GERALDO</t>
  </si>
  <si>
    <t>JARDIM MARISA / TERMINAL CENTRAL</t>
  </si>
  <si>
    <t>VILA PALMEIRAS / TERMINAL CENTRAL</t>
  </si>
  <si>
    <t>JARDIM FERNANDA / TERMINAL CENTRAL</t>
  </si>
  <si>
    <t>JARDIM NOVA AMÉRICA / TERMINAL CENTRAL</t>
  </si>
  <si>
    <t>TERMINAL VIDA NOVA / TERMINAL OURO VERDE - VIA MARAJÓ</t>
  </si>
  <si>
    <t>TERMINAL VIDA NOVA / TERMINAL OURO VERDE - RES. SÃO JOSÉ</t>
  </si>
  <si>
    <t>RECANTO DO SOL II / TERMINAL OURO VERDE</t>
  </si>
  <si>
    <t>RECANTO DO SOL I / TERMINAL OURO VERDE</t>
  </si>
  <si>
    <t>JARDIM ADHEMAR DE BARROS - TERMINAL OURO VERDE</t>
  </si>
  <si>
    <t>JARDIM PLANALTO DE VIRACOPOS I / TERMINAL OURO VERDE</t>
  </si>
  <si>
    <t>JARDIM PLANALTO DE VIRACOPOS II / TERMINAL OURO VERDE</t>
  </si>
  <si>
    <t>JARDIM AERONAVE DE VIRACOPOS I / TERMINAL OURO VERDE</t>
  </si>
  <si>
    <t>DIC'S / TERMINAL OURO VERDE - VIA PARQUE DOM PEDRO II</t>
  </si>
  <si>
    <t>CAMPINAS SHOPPING / TERMINAL CENTRAL - VIA SÃO BERNARDO II</t>
  </si>
  <si>
    <t>CAMPINAS SHOPPING / TERMINAL CENTRAL - VIA SÃO BERNARDO I</t>
  </si>
  <si>
    <t>PARQUE VALENÇA / TERMINAL CAMPO GRANDE</t>
  </si>
  <si>
    <t>JARDIM SANTA ROSA / TERMINAL CAMPO GRANDE - VIA SUL AMÉRICA</t>
  </si>
  <si>
    <t>CHÁCARAS CRUZEIRO DO SUL / TERMINAL CAMPO GRANDE - VIA SANTA ROSA</t>
  </si>
  <si>
    <t>RESIDENCIAL NOVO MUNDO I / TERMINAL CAMPO GRANDE</t>
  </si>
  <si>
    <t>RESIDENCIAL NOVO MUNDO II / TERMINAL CAMPO GRANDE</t>
  </si>
  <si>
    <t>PARQUE SÃO BENTO / TERMINAL CAMPO GRANDE - VIA MARACANÃ</t>
  </si>
  <si>
    <t>PARQUE SÃO BENTO / TERMINAL CAMPO GRANDE - VIA FLORESTA</t>
  </si>
  <si>
    <t>JARDIM BASSOLI / TERMINAL CAMPO GRANDE - VIA FLORESTA</t>
  </si>
  <si>
    <t>SANTA CLARA DO LAGO / TERMINAL CAMPO GRANDE</t>
  </si>
  <si>
    <t>PARQUE UNIVERSAL / TERMINAL MERCADO</t>
  </si>
  <si>
    <t>PARQUE VIA NORTE / TERMINAL MERCADO</t>
  </si>
  <si>
    <t>NOVA APARECIDA / SHOPPING IGUATEMI</t>
  </si>
  <si>
    <t xml:space="preserve">Frota </t>
  </si>
  <si>
    <t xml:space="preserve">DENOMINAÇÃO DA TECNOLOGIA: </t>
  </si>
  <si>
    <t xml:space="preserve"> TOTAL ANO</t>
  </si>
  <si>
    <t>Km</t>
  </si>
  <si>
    <t>Km anual</t>
  </si>
  <si>
    <t>Partidas A.A.</t>
  </si>
  <si>
    <t>Pico</t>
  </si>
  <si>
    <t>Diária</t>
  </si>
  <si>
    <t>(ida+volta = 1)</t>
  </si>
  <si>
    <t>+ 4% Ocioso</t>
  </si>
  <si>
    <t>QUADRO  01 -  TECNOLOGIA VEICULAR.</t>
  </si>
  <si>
    <t>Tipo de</t>
  </si>
  <si>
    <t>Classificação ABNT</t>
  </si>
  <si>
    <t>Comprimento total</t>
  </si>
  <si>
    <t>Capacidade Total</t>
  </si>
  <si>
    <t>Nº de Pneus</t>
  </si>
  <si>
    <t>Nº de Portas (Direito)</t>
  </si>
  <si>
    <t>Nº de Portas (Esquerdo)</t>
  </si>
  <si>
    <t>Piso Baixo</t>
  </si>
  <si>
    <t>Motor Traseiro</t>
  </si>
  <si>
    <t>Transmissão</t>
  </si>
  <si>
    <t>Ar Condicionado</t>
  </si>
  <si>
    <t>Capacidade
máxima</t>
  </si>
  <si>
    <t>Peso bruto
Total (Mínimo)</t>
  </si>
  <si>
    <t>Tecnologia</t>
  </si>
  <si>
    <t>Unidade</t>
  </si>
  <si>
    <t>Metros</t>
  </si>
  <si>
    <t>Passageiros</t>
  </si>
  <si>
    <t>Unid.</t>
  </si>
  <si>
    <t>Modelo</t>
  </si>
  <si>
    <t>pass
pé/m²</t>
  </si>
  <si>
    <t>Tonelada</t>
  </si>
  <si>
    <t>TEC-1</t>
  </si>
  <si>
    <t>Microônibus</t>
  </si>
  <si>
    <t>20 (Sentados)</t>
  </si>
  <si>
    <t>Não</t>
  </si>
  <si>
    <t>Manual ou automática</t>
  </si>
  <si>
    <t>TEC-2</t>
  </si>
  <si>
    <t xml:space="preserve">Miniônibus </t>
  </si>
  <si>
    <t>35 (sentado/em pé)</t>
  </si>
  <si>
    <t>TEC-3</t>
  </si>
  <si>
    <t xml:space="preserve">Midiônibus </t>
  </si>
  <si>
    <t>68 (sentado/em pé)</t>
  </si>
  <si>
    <t>Sim</t>
  </si>
  <si>
    <t>TEC-4</t>
  </si>
  <si>
    <t xml:space="preserve">Ônibus Básico </t>
  </si>
  <si>
    <t>90 (sentado/em pé)</t>
  </si>
  <si>
    <t>TEC-5</t>
  </si>
  <si>
    <t>TEC-6</t>
  </si>
  <si>
    <t xml:space="preserve">Ônibus Padron </t>
  </si>
  <si>
    <t>110 (sentado/em pé)</t>
  </si>
  <si>
    <t>TEC-7</t>
  </si>
  <si>
    <t xml:space="preserve">Ônibus Articulado </t>
  </si>
  <si>
    <t>Automática</t>
  </si>
  <si>
    <t>TEC-8</t>
  </si>
  <si>
    <t>TEC-9</t>
  </si>
  <si>
    <t>Observação:</t>
  </si>
  <si>
    <t>Em Todas as tecnologias deve incluir área reservada para acomodação  de cadeira de rodas ou cão-guia</t>
  </si>
  <si>
    <t>Fonte:</t>
  </si>
  <si>
    <t xml:space="preserve">https://www.cnmp.mp.br/portal/images/Comissoes/DireitosFundamentais/Acessibilidade/NBR_15570-2009_Transp_Coletivo_Urbano.pdf </t>
  </si>
  <si>
    <t xml:space="preserve">https://www.cnmp.mp.br/portal/images/Comissoes/DireitosFundamentais/Acessibilidade/NBR_14022-2011_Onibus_Ed4.pdf </t>
  </si>
  <si>
    <t xml:space="preserve">Numero </t>
  </si>
  <si>
    <t>da Linha</t>
  </si>
  <si>
    <t xml:space="preserve">Tempo de </t>
  </si>
  <si>
    <t xml:space="preserve">Dia </t>
  </si>
  <si>
    <t xml:space="preserve">Período </t>
  </si>
  <si>
    <t xml:space="preserve">Duração </t>
  </si>
  <si>
    <t xml:space="preserve">Coeficiente Mínimo de Oferta no Período de Pico </t>
  </si>
  <si>
    <t xml:space="preserve">Coeficiente Máximo de Oferta no Período de Pico </t>
  </si>
  <si>
    <t xml:space="preserve">(horas)¹ </t>
  </si>
  <si>
    <t>Dia Util</t>
  </si>
  <si>
    <t xml:space="preserve">Pré-pico </t>
  </si>
  <si>
    <t xml:space="preserve">Pico Manhã </t>
  </si>
  <si>
    <t xml:space="preserve">Entrepico </t>
  </si>
  <si>
    <t xml:space="preserve">Pico Tarde </t>
  </si>
  <si>
    <t xml:space="preserve">Pós Pico </t>
  </si>
  <si>
    <t>total dia</t>
  </si>
  <si>
    <t xml:space="preserve">Sábado </t>
  </si>
  <si>
    <t xml:space="preserve">1º </t>
  </si>
  <si>
    <t xml:space="preserve">2° </t>
  </si>
  <si>
    <t xml:space="preserve">Domingo e Feriado </t>
  </si>
  <si>
    <t xml:space="preserve">1° </t>
  </si>
  <si>
    <t>Dados Operacinal da Linha</t>
  </si>
  <si>
    <t>H.Pico</t>
  </si>
  <si>
    <t xml:space="preserve">Area de </t>
  </si>
  <si>
    <t>Operação</t>
  </si>
  <si>
    <t>LOTE 1</t>
  </si>
  <si>
    <t xml:space="preserve"> 3. Sabado/Num. Dias =</t>
  </si>
  <si>
    <t xml:space="preserve"> 4. Domingo/Num. Dias =</t>
  </si>
  <si>
    <t xml:space="preserve"> 5. Feriado/Num. Dias =</t>
  </si>
  <si>
    <t xml:space="preserve">     1. Dia Útil/Num. Dias =</t>
  </si>
  <si>
    <t xml:space="preserve"> 2. Útil Ñ Letivo/Nº Dias =</t>
  </si>
  <si>
    <t>Intervalo</t>
  </si>
  <si>
    <t>Media (min)</t>
  </si>
  <si>
    <t>H.Pico(min.)</t>
  </si>
  <si>
    <t>Velocidade</t>
  </si>
  <si>
    <t>Denominação</t>
  </si>
  <si>
    <t>Denominação da Linha</t>
  </si>
  <si>
    <t>RESUMO  TOTAL ANO</t>
  </si>
  <si>
    <t>Km (A.A.)</t>
  </si>
  <si>
    <t>REFORMA AGRÁRIA / TERMINAL CENTRAL</t>
  </si>
  <si>
    <t>SALTINHO / TERMINAL CENTRAL</t>
  </si>
  <si>
    <t>JARDIM NOSSA SENHORA DE LOURDES / TERMINAL CENTRAL</t>
  </si>
  <si>
    <t>VIDA NOVA I / TERMINAL VIDA NOVA</t>
  </si>
  <si>
    <t>VIDA NOVA II / TERMINAL VIDA NOVA</t>
  </si>
  <si>
    <t>JARDIM AERONAVE DE VIRACOPOS II / TERMINAL OURO VERDE</t>
  </si>
  <si>
    <t>PARQUE DOM PEDRO I / TERMINAL OURO VERDE</t>
  </si>
  <si>
    <t>JARDIM MELINA / TERMINAL OURO VERDE</t>
  </si>
  <si>
    <t>DIC'S / TERMINAL OURO VERDE - JARDIM MELINA</t>
  </si>
  <si>
    <t>JARDIM SANTO ANTÔNIO / TERMINAL OURO VERDE</t>
  </si>
  <si>
    <t>PARQUE VISTA ALEGRE II / TERMINAL OURO VERDE</t>
  </si>
  <si>
    <t>PARQUE VISTA ALEGRE I / TERMINAL OURO VERDE</t>
  </si>
  <si>
    <t>TEC-10</t>
  </si>
  <si>
    <t>Diesel</t>
  </si>
  <si>
    <t>Eletrico</t>
  </si>
  <si>
    <t>https://www.byd.com.br/chassi-d11a/</t>
  </si>
  <si>
    <t xml:space="preserve">Combustivel </t>
  </si>
  <si>
    <t>Ida+Volta = 1</t>
  </si>
  <si>
    <t>Partidas/Dia</t>
  </si>
  <si>
    <t>Km por Dia</t>
  </si>
  <si>
    <t>Total</t>
  </si>
  <si>
    <t>Frota/pico</t>
  </si>
  <si>
    <t>Total da</t>
  </si>
  <si>
    <t>Total Viag./Dia</t>
  </si>
  <si>
    <t>Total Km</t>
  </si>
  <si>
    <t>HH/dia</t>
  </si>
  <si>
    <t xml:space="preserve"> + 4% Ocioso</t>
  </si>
  <si>
    <t>QUADRO 03 - DADOS OPERACIONAL POR TECNOLOGIA  - CAMPINAS - SP.</t>
  </si>
  <si>
    <t>Horas/dia</t>
  </si>
  <si>
    <t>Viagem (min)</t>
  </si>
  <si>
    <t>ida + volta = 1</t>
  </si>
  <si>
    <t>+ Pto (10 m.)</t>
  </si>
  <si>
    <t>Ida+Volta= 1</t>
  </si>
  <si>
    <t>Ônibus Padron (E)</t>
  </si>
  <si>
    <t>TERMINAL OURO VERDE / SHOPPING IGUATEMI</t>
  </si>
  <si>
    <t>TERMINAL CAMPO GRANDE / SHOPPING IGUATEMI</t>
  </si>
  <si>
    <t>JARDIM FERNANDA / SHOPPING DOM PEDRO</t>
  </si>
  <si>
    <t>JARDIM ITAGUAÇU / TERMINAL CENTRAL</t>
  </si>
  <si>
    <t>PARQUE OZIEL / TERMINAL CENTRAL</t>
  </si>
  <si>
    <t>JARDIM ALIANÇA / TERMINAL METROPOLITANO</t>
  </si>
  <si>
    <t>LAGOA DO TAQUARAL / TERMINAL CENTRAL</t>
  </si>
  <si>
    <t>GRAMADO / TERMINAL METROPOLITANO</t>
  </si>
  <si>
    <t>JARDIM DO LAGO II / TERMINAL CENTRAL</t>
  </si>
  <si>
    <t>Biometano</t>
  </si>
  <si>
    <t>Ônibus Padron (B)</t>
  </si>
  <si>
    <t>CHÁCARAS AVEIRO / CORREDOR CENTRAL</t>
  </si>
  <si>
    <t>SHOPPING IGUATEMI / CIRCULAR CENTRO - VIA SÃO FERNANDO</t>
  </si>
  <si>
    <t>SHOPPING IGUATEMI / TERMINAL METROPOLITANO - VIA BRASÍLIA</t>
  </si>
  <si>
    <t>SHOPPING IGUATEMI / TERMINAL METROPOLITANO - VIA CHÁCARA DA BARRA</t>
  </si>
  <si>
    <t>SHOPPING IGUATEMI / TERMINAL METROPOLITANO - VIA PAINEIRAS</t>
  </si>
  <si>
    <t>SHOPPING IGUATEMI / TERMINAL METROPOLITANO - VIA PLANALTO</t>
  </si>
  <si>
    <t>NOVA SOUSAS / CIRCULAR CENTRO</t>
  </si>
  <si>
    <t>SAN CONRADO / CIRCULAR CENTRO</t>
  </si>
  <si>
    <t>LEROY MERLIN / TERMINAL METROPOLITANO - VIA SHOPPING IGUATEMI</t>
  </si>
  <si>
    <t>NOTRE-DAME / SHOPPING IGUATEMI</t>
  </si>
  <si>
    <t>CABRAS / ESTAÇÃO SOUSAS</t>
  </si>
  <si>
    <t>SAN CONRADO / IMPERIAL PARQUE - VIA JATIBAIA</t>
  </si>
  <si>
    <t>TERMINAL CENTRAL / NORTE-SUL I</t>
  </si>
  <si>
    <t>CAMBUÍ I / TERMINAL METROPOLITANO</t>
  </si>
  <si>
    <t>CAMBUÍ II / TERMINAL METROPOLITANO</t>
  </si>
  <si>
    <t>CIDADE JUDICIÁRIA / CIRCULAR CENTRO - VIA GÊNESIS</t>
  </si>
  <si>
    <t>CIDADE JUDICIÁRIA / TERMINAL BARÃO GERALDO - VIA CPQD</t>
  </si>
  <si>
    <t>JARDIM CARLOS LOURENÇO / CIDADE JUDICIÁRIA</t>
  </si>
  <si>
    <t>ALPHAVILLE / ESTAÇÃO EXPEDICIONÁRIOS</t>
  </si>
  <si>
    <t>ALPHAVILLE DOM PEDRO / ESTAÇÃO EXPEDICIONÁRIOS</t>
  </si>
  <si>
    <t>PARQUE IMPERADOR / ESTAÇÃO EXPEDICIONÁRIOS - VIA GALLERIA</t>
  </si>
  <si>
    <t>RESIDENCIAL ALECRINS / ESTAÇÃO EXPEDICIONÁRIOS - VIA POMARES</t>
  </si>
  <si>
    <t>BANANAL / CIDADE JUDICIÁRIA</t>
  </si>
  <si>
    <t>BOSQUE DAS PALMEIRAS / TERMINAL BARÃO GERALDO - VIA CENTRO MÉDICO</t>
  </si>
  <si>
    <t>CIDADE JUDICIÁRIA / TERMINAL BARÃO GERALDO - VIA SHOPPING DOM PEDRO</t>
  </si>
  <si>
    <t>PRAÇA CAPITAL / TERMINAL METROPOLITANO</t>
  </si>
  <si>
    <t>JARDIM SANTA GENEBRA / CIRCULAR CENTRO - VIA SHOPPING DOM PEDRO</t>
  </si>
  <si>
    <t>PARQUE PRADO / SHOPPING DOM PEDRO</t>
  </si>
  <si>
    <t>HOSPITAL DAS CLÍNICAS / CORREDOR CENTRAL - VIA SHOPPIND DOM PEDRO</t>
  </si>
  <si>
    <t>PUCC I / CORREDOR CENTRAL - VIA PRIMAVERA</t>
  </si>
  <si>
    <t>HOSPITAL DAS CLÍNICAS / TERMINAL METROPOLITANO - VIA PRIMAVERA</t>
  </si>
  <si>
    <t>PUCC I / TERMINAL METROPOLITANO</t>
  </si>
  <si>
    <t>SHOPPING IGUATEMI / TERMINAL BARÃO GERALDO</t>
  </si>
  <si>
    <t>PARQUE CIDADE / TERMINAL BARÃO GERALDO</t>
  </si>
  <si>
    <t>PARQUE PRADO / TERMINAL BARÃO GERALDO (PERIMETRAL NORTE-SUL)</t>
  </si>
  <si>
    <t>JARDIM SANTA MÔNICA / CORREDOR CENTRAL</t>
  </si>
  <si>
    <t>CDHU AMARAIS / CORREDOR CENTRAL</t>
  </si>
  <si>
    <t>PARQUE CIDADE / CORREDOR CENTRAL</t>
  </si>
  <si>
    <t>RECANTO DA FORTUNA / CORREDOR CENTRAL - VIA MIRASSOL</t>
  </si>
  <si>
    <t>VILA ESPERANÇA / CORREDOR CENTRAL</t>
  </si>
  <si>
    <t>VILA OLÍMPIA / CORREDOR CENTRAL</t>
  </si>
  <si>
    <t>CIRCULO MILITAR / CIRCULAR CENTRO</t>
  </si>
  <si>
    <t>JARDIM EULINA I / CORREDOR CENTRAL</t>
  </si>
  <si>
    <t>JARDIM EULINA II / CORREDOR CENTRAL</t>
  </si>
  <si>
    <t>PARQUE VIA NORTE / CARREFOUR VALINHOS</t>
  </si>
  <si>
    <t>NOVA APARECIDA / CORREDOR CENTRAL</t>
  </si>
  <si>
    <t>TERMINAL PADRE ANCHIETA / CORREDOR CENTRAL - VIA TRÊS MARIAS</t>
  </si>
  <si>
    <t>VILLA RÉGGIO / CORREDOR CENTRAL - VIA PADRE ANCHIETA</t>
  </si>
  <si>
    <t>BOA VISTA / TERMINAL MERCADO</t>
  </si>
  <si>
    <t>TERMINAL PADRE ANCHIETA / SHOPPING IGUATEMI (PERIMETRAL DOM PEDRO)</t>
  </si>
  <si>
    <t>TERMINAL PADRE ANCHIETA / PARQUE PRADO (PERIMETRAL BANDEIRANTES)</t>
  </si>
  <si>
    <t>PARQUE SÃO JORGE / CORREDOR CENTRAL</t>
  </si>
  <si>
    <t>PARQUE SÃO JORGE / PARQUE CIDADE</t>
  </si>
  <si>
    <t>JARDIM PACAEMBU / CORREDOR CENTRAL</t>
  </si>
  <si>
    <t>SHOPPING UNIMART / TERMINAL CENTRAL - VIA TEIXEIRA</t>
  </si>
  <si>
    <t>PUCC II / CORREDOR CENTRAL - VIA NOBREGA</t>
  </si>
  <si>
    <t>JARDIM LONDRES / SHOPPING IGUATEMI - VIA GARCIA</t>
  </si>
  <si>
    <t>BRT: TERMINAL SATÉLITE ÍRIS / TERMINAL MERCADO (EXPRESSO)</t>
  </si>
  <si>
    <t>BRT: TERMINAL SATÉLITE ÍRIS / TERMINAL MERCADO (PARADOR)</t>
  </si>
  <si>
    <t>JARDIM FLORENCE / TERMINAL SATÉLITE ÍRIS</t>
  </si>
  <si>
    <t>PRINCESA D'OESTE / TERMINAL SATÉLITE ÍRIS</t>
  </si>
  <si>
    <t>RESIDENCIAL SÍRIUS I / TERMINAL SATÉLITE ÍRIS</t>
  </si>
  <si>
    <t>RESIDENCIAL SÍRIUS II / TERMINAL SATÉLITE ÍRIS</t>
  </si>
  <si>
    <t>SATÉLITE ÍRIS I / TERMINAL SATÉLITE ÍRIS</t>
  </si>
  <si>
    <t>SATÉLITE ÍRIS II / TERMINAL SATÉLITE ÍRIS</t>
  </si>
  <si>
    <t>SATÉLITE ÍRIS III / TERMINAL SATELITE ÍRIS</t>
  </si>
  <si>
    <t>SATÉLITE ÍRIS IV / TERMINAL SATELITE ÍRIS</t>
  </si>
  <si>
    <t>TERMINAL SATÉLITE ÍRIS / TERMINAL CAMPOS ELÍSEOS VIA IPAUSSURAMA</t>
  </si>
  <si>
    <t>TERMINAL SATÉLITE ÍRIS / TERMINAL CAMPOS ELÍSEOS VIA PERSEU</t>
  </si>
  <si>
    <t>TERMINAL SATÉLITE ÍRIS / TERMINAL OURO VERDE VIA URUGUAI</t>
  </si>
  <si>
    <t>BRT: TERMINAL CAMPO GRANDE / TERMINAL CENTRAL (PARADOR)</t>
  </si>
  <si>
    <t>BRT: TERMINAL CAMPO GRANDE / TERMINAL MERCADO (EXPRESSO)</t>
  </si>
  <si>
    <t>BRT: TERMINAL CAMPO GRANDE / TERMINAL MERCADO (PARADOR)</t>
  </si>
  <si>
    <t>TERMINAL CAMPO GRANDE / TERMINAL BARÃO GERALDO VIA DOM PEDRO</t>
  </si>
  <si>
    <t>COLINA DAS NASCENTES / TERMINAL CAMPO GRANDE - VIA NOVO MARACANÃ</t>
  </si>
  <si>
    <t>CAMPINA GRANDE / TERMINAL CAMPO GRANDE - VIA RESIDENCIAL SÃO LUIS</t>
  </si>
  <si>
    <t>RESIDENCIAL SÃO LUIZ / TERMINAL CAMPO GRANDE</t>
  </si>
  <si>
    <t>TERMINAL CAMPO GRANDE / TERMINAL ITAJAÍ I</t>
  </si>
  <si>
    <t>TERMINAL CAMPO GRANDE / TERMINAL ITAJAÍ II</t>
  </si>
  <si>
    <t>JARDIM DO TREVO / TERMINAL METROPOLITANO - VIA VILA INDUSTRIAL</t>
  </si>
  <si>
    <t>BRT: TERMINAL CAMPOS ELÍSEOS / TERMINAL CENTRAL (PARADOR)</t>
  </si>
  <si>
    <t>CAMPINAS SHOPPING / TERMINAL CENTRAL - VIA VILA INDUSTRIAL</t>
  </si>
  <si>
    <t>JARDIM PAULICÉIA I / TERMINAL CAMPOS ELÍSEOS</t>
  </si>
  <si>
    <t>JARDIM PAULICÉIA II / TERMINAL CAMPOS ELÍSEOS</t>
  </si>
  <si>
    <t>BRT: TERMINAL SANTA LÚCIA / TERMINAL CENTRAL (PARADOR)</t>
  </si>
  <si>
    <t>JARDIM MORUMBI / TERMINAL CENTRAL - VIA PETRÓPOLIS</t>
  </si>
  <si>
    <t>RESIDENCIAL SOUSA QUEIROZ / TERMINAL METROPOLITANO</t>
  </si>
  <si>
    <t>TERMINAL SANTA LÚCIA / SÃO BERNARDO - VIA UNIMART</t>
  </si>
  <si>
    <t>CAMPINAS SHOPPING / TERMINAL SANTA LÚCIA - VIA NOVO CAMPOS ELÍSEOS</t>
  </si>
  <si>
    <t>TERMINAL SANTA LÚCIA / TERMINAL CAMPOS ELÍSEOS VIA TROPICAL</t>
  </si>
  <si>
    <t>TERMINAL SANTA LÚCIA / TERMINAL CAMPOS ELÍSEOS VIA YEDA</t>
  </si>
  <si>
    <t>VILA UNIÃO / TERMINAL CAMPOS ELÍSEOS</t>
  </si>
  <si>
    <t>JARDIM CAPIVARI I / TERMINAL CAMPOS ELÍSEOS</t>
  </si>
  <si>
    <t>JARDIM CAPIVARI II / TERMINAL CAMPOS ELÍSEOS</t>
  </si>
  <si>
    <t>JARDIM SANTA TEREZINHA / TERMINAL SANTA LÚCIA</t>
  </si>
  <si>
    <t>JARDIM ADHEMAR DE BARROS /  TERMINAL CENTRAL</t>
  </si>
  <si>
    <t>JARDIM FILADÉLFIA / CORREDOR CENTRAL</t>
  </si>
  <si>
    <t>JARDIM MELINA / CORREDOR CENTRAL</t>
  </si>
  <si>
    <t>TERMINAL OURO VERDE/ TERMINAL BARÃO GERALDO - VIA DOM PEDRO</t>
  </si>
  <si>
    <t>TERMINAL VIDA NOVA / CAMPINAS SHOPPING - VIA DIC</t>
  </si>
  <si>
    <t>TERMINAL VIDA NOVA / CAMPINAS SHOPPING - VIA MORUMBI</t>
  </si>
  <si>
    <t>BRT: TERMINAL OURO VERDE / TERMINAL CENTRAL (EXPRESSO)</t>
  </si>
  <si>
    <t>BRT: TERMINAL VIDA NOVA / TERMINAL CENTRAL (PARADOR)</t>
  </si>
  <si>
    <t>DIC VI  / CORREDOR CENTRAL</t>
  </si>
  <si>
    <t>BRT: TERMINAL OURO VERDE / TERMINAL MERCADO (PARADOR)</t>
  </si>
  <si>
    <t>VIDA NOVA III / TERMINAL VIDA NOVA</t>
  </si>
  <si>
    <t>CONTRA-RÓTULA / TERMINAL CENTRAL</t>
  </si>
  <si>
    <t>SWISS PARQUE / TERMINAL CENTRAL - VIA FIGUEIRA</t>
  </si>
  <si>
    <t>SWISS PARQUE / TERMINAL CENTRAL - VIA NOVA EUROPA</t>
  </si>
  <si>
    <t>JARDIM MONTE CRISTO / TERMINAL CENTRAL - VIA GLEBA B</t>
  </si>
  <si>
    <t>PARQUE DAS CAMÉLIAS / TERMINAL CENTRAL - VIA ABAETÉ</t>
  </si>
  <si>
    <t>RESIDENCIAL SÃO JOSÉ /  JARDIM SÃO MARCOS</t>
  </si>
  <si>
    <t>RESIDENCIAL SÃO JOSÉ / TERMINAL CAMPOS ELÍSEOS</t>
  </si>
  <si>
    <t>SESI SANTOS DUMONT - TERMINAL CAMPOS ELÍSEOS - VIA MARIA ROSA</t>
  </si>
  <si>
    <t>VILA DIVA / TERMINAL CENTRAL</t>
  </si>
  <si>
    <t>AEROPORTO DE VIRACOPOS / TERMINAL METROPOLITANO</t>
  </si>
  <si>
    <t>TERMINAL CAMPO GRANDE / VIRACOPOS VIA DIC IV</t>
  </si>
  <si>
    <t>TERMINAL CAMPO GRANDE / VIRACOPOS VIA PLANALTO</t>
  </si>
  <si>
    <t>AEROPORTO VIRACOPOS / JARDIM SANTA MARIA</t>
  </si>
  <si>
    <t>AEROPORTO VIRACOPOS / PARQUE PRADO - VIA FERNANDA</t>
  </si>
  <si>
    <t>AEROPORTO VIRACOPOS / PARQUE PRADO - VIA SÃO DOMINGOS</t>
  </si>
  <si>
    <t>JARDIM CARLOS LOURENÇO / CIRCULAR CENTRO</t>
  </si>
  <si>
    <t>JARDIM ESMERALDINA / CIRCULAR CENTRO</t>
  </si>
  <si>
    <t>JARDIM ITATIAIA / CIRCULAR CENTRO</t>
  </si>
  <si>
    <t>CARREFOUR VALINHOS / TERMINAL METROPOLITANO - VIA FORMOSA</t>
  </si>
  <si>
    <t>JARDIM SÃO VICENTE / CIRCULAR CENTRO</t>
  </si>
  <si>
    <t>PARQUE PRADO / CIRCULAR CENTRO - VIA AMAZONAS</t>
  </si>
  <si>
    <t>PARQUE PRADO / CIRCULAR CENTRO - VIA OLIVEIRAS</t>
  </si>
  <si>
    <t>SAN MARTINHO / CIRCULAR CENTRO - VIA NOVA EUROPA</t>
  </si>
  <si>
    <t>SAN MARTINHO / TERMINAL CENTRAL - VIA IPORANGA</t>
  </si>
  <si>
    <t>PARQUE JAMBEIRO / TERMINAL METROPOLITANO</t>
  </si>
  <si>
    <t>SHOPPING IGUATEMI / CARREFOUR VALINHOS</t>
  </si>
  <si>
    <t>PARQUE PRADO / CIDADE JUDICIÁRIA - VIA MARIETA</t>
  </si>
  <si>
    <t>CORREDOR CENTRAL / TERMINAL METROPOLITANO</t>
  </si>
  <si>
    <t>REBOUÇAS I (INTERBAIRROS)</t>
  </si>
  <si>
    <t>REBOUÇAS II (INTERBAIRROS)</t>
  </si>
  <si>
    <t>So Pico</t>
  </si>
  <si>
    <t>DIA</t>
  </si>
  <si>
    <t>ARTICULADO (Diesel)</t>
  </si>
  <si>
    <t>PADRON (Elétrico)</t>
  </si>
  <si>
    <t>LOTE 2</t>
  </si>
  <si>
    <t>LOTE 3</t>
  </si>
  <si>
    <t>LOTE 4</t>
  </si>
  <si>
    <t>Compartilhado</t>
  </si>
  <si>
    <t>Compartilhada</t>
  </si>
  <si>
    <t>70 (sentado/em pé)</t>
  </si>
  <si>
    <t>80 (sentado/em pé)</t>
  </si>
  <si>
    <t>120 (sentado/em pé)</t>
  </si>
  <si>
    <t>160 (sentado/em pé)</t>
  </si>
  <si>
    <t>Area de Operação</t>
  </si>
  <si>
    <t>Numero da Linha</t>
  </si>
  <si>
    <t>Total Horas com tempo de ponto e acesso (A.A.) + 4% de Ocioso</t>
  </si>
  <si>
    <t>QUADRO 04 - RESUMO OPERACIONAL POR TECNOLOGIA  - CAMPINAS - SP</t>
  </si>
  <si>
    <t xml:space="preserve">Total de Horas (A.A.) + 4 % de Ocioso </t>
  </si>
  <si>
    <t xml:space="preserve">¹ Considerando que 1 (uma) hora tem 60 (sessenta) minutos, 0,5 h corresponde a 30 (trinta) minutos. </t>
  </si>
  <si>
    <t>Total Horas com tempo de ponto e acesso (A.A.)+ 4 % de Ocioso</t>
  </si>
  <si>
    <t>Total de Horas (A.A.) + 4% de Ocioso</t>
  </si>
  <si>
    <t>Total Horas com tempo de ponto e acesso (A.A.) + 4% DE Ocioso.</t>
  </si>
  <si>
    <t>Total de Horas (A.A.) + 4% de ocioso</t>
  </si>
  <si>
    <t>Total Geral</t>
  </si>
  <si>
    <t>Total Horas com tempo de ponto e acesso (A.A.)+ 4% Ocioso</t>
  </si>
  <si>
    <t xml:space="preserve"> Admite-se Veiculos Padron com 15 m quando o veículo é dotado de 3º eixo direcional.</t>
  </si>
  <si>
    <t>QUADRO  02 -  COEFICIENTES OPERACIONAIS - CAMPINAS-SP.</t>
  </si>
  <si>
    <t>Ônibus Super-Articulado</t>
  </si>
  <si>
    <t>BASICO (Diesel)</t>
  </si>
  <si>
    <t>SUPER ARTICULADO (Diesel)</t>
  </si>
  <si>
    <t>BÁSICO (Diesel)</t>
  </si>
  <si>
    <t>PREFEITURA MUNICIPAL DE CAMPINAS</t>
  </si>
  <si>
    <t>SECRETARIA DOS TRANSPORTES</t>
  </si>
  <si>
    <t xml:space="preserve"> </t>
  </si>
  <si>
    <t>CAMPINAS</t>
  </si>
  <si>
    <t>APÊNDICE 02.3 – QUADROS OPERACIONAIS</t>
  </si>
  <si>
    <t>JULHO/2022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</si>
</sst>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  <numFmt numFmtId="166" formatCode="0.00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0"/>
      <name val="Calibri Light"/>
      <family val="2"/>
      <scheme val="major"/>
    </font>
    <font>
      <b/>
      <sz val="12"/>
      <color theme="0"/>
      <name val="Calibri"/>
      <family val="2"/>
      <scheme val="minor"/>
    </font>
    <font>
      <sz val="11"/>
      <color rgb="FF000000"/>
      <name val="Calibri Light"/>
      <family val="2"/>
      <scheme val="major"/>
    </font>
    <font>
      <sz val="11"/>
      <name val="Calibri Light"/>
      <family val="2"/>
      <scheme val="major"/>
    </font>
    <font>
      <b/>
      <sz val="11"/>
      <color rgb="FF333F50"/>
      <name val="Calibri Light"/>
      <family val="2"/>
      <scheme val="major"/>
    </font>
    <font>
      <sz val="11"/>
      <color rgb="FF333F50"/>
      <name val="Calibri Light"/>
      <family val="2"/>
      <scheme val="major"/>
    </font>
    <font>
      <b/>
      <u/>
      <sz val="11"/>
      <color rgb="FF333F50"/>
      <name val="Calibri Light"/>
      <family val="2"/>
      <scheme val="maj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indexed="64"/>
      </top>
      <bottom/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7" fillId="5" borderId="0">
      <alignment horizontal="center" vertical="center"/>
      <protection hidden="1"/>
    </xf>
    <xf numFmtId="0" fontId="1" fillId="0" borderId="0"/>
  </cellStyleXfs>
  <cellXfs count="228">
    <xf numFmtId="0" fontId="0" fillId="0" borderId="0" xfId="0"/>
    <xf numFmtId="0" fontId="4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164" fontId="4" fillId="0" borderId="0" xfId="1" applyNumberFormat="1" applyFont="1" applyBorder="1" applyAlignment="1">
      <alignment horizontal="center"/>
    </xf>
    <xf numFmtId="165" fontId="4" fillId="0" borderId="0" xfId="1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4" fontId="4" fillId="0" borderId="1" xfId="1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9" fontId="6" fillId="3" borderId="0" xfId="3" applyFont="1" applyFill="1" applyBorder="1" applyAlignment="1">
      <alignment horizontal="center"/>
    </xf>
    <xf numFmtId="43" fontId="6" fillId="3" borderId="0" xfId="1" applyNumberFormat="1" applyFont="1" applyFill="1" applyBorder="1" applyAlignment="1">
      <alignment horizontal="center"/>
    </xf>
    <xf numFmtId="164" fontId="6" fillId="3" borderId="0" xfId="1" applyNumberFormat="1" applyFont="1" applyFill="1" applyBorder="1" applyAlignment="1">
      <alignment horizontal="center"/>
    </xf>
    <xf numFmtId="0" fontId="6" fillId="3" borderId="0" xfId="0" applyFont="1" applyFill="1" applyBorder="1" applyAlignment="1">
      <alignment horizontal="left"/>
    </xf>
    <xf numFmtId="4" fontId="6" fillId="3" borderId="0" xfId="1" applyNumberFormat="1" applyFont="1" applyFill="1" applyBorder="1" applyAlignment="1">
      <alignment horizontal="center"/>
    </xf>
    <xf numFmtId="4" fontId="6" fillId="3" borderId="0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3" borderId="0" xfId="0" applyFont="1" applyFill="1" applyBorder="1" applyAlignment="1">
      <alignment horizontal="center"/>
    </xf>
    <xf numFmtId="4" fontId="4" fillId="0" borderId="0" xfId="1" applyNumberFormat="1" applyFont="1" applyBorder="1" applyAlignment="1">
      <alignment horizontal="center"/>
    </xf>
    <xf numFmtId="165" fontId="8" fillId="0" borderId="0" xfId="0" applyNumberFormat="1" applyFont="1" applyBorder="1" applyAlignment="1">
      <alignment horizontal="left" vertical="center" wrapText="1"/>
    </xf>
    <xf numFmtId="164" fontId="4" fillId="0" borderId="0" xfId="1" applyNumberFormat="1" applyFont="1" applyAlignment="1">
      <alignment horizontal="center"/>
    </xf>
    <xf numFmtId="165" fontId="4" fillId="0" borderId="0" xfId="1" applyNumberFormat="1" applyFont="1" applyAlignment="1">
      <alignment horizontal="center"/>
    </xf>
    <xf numFmtId="0" fontId="4" fillId="3" borderId="0" xfId="0" applyFont="1" applyFill="1" applyAlignment="1">
      <alignment horizontal="center"/>
    </xf>
    <xf numFmtId="4" fontId="4" fillId="0" borderId="0" xfId="1" applyNumberFormat="1" applyFont="1" applyAlignment="1">
      <alignment horizontal="center"/>
    </xf>
    <xf numFmtId="4" fontId="4" fillId="0" borderId="0" xfId="0" applyNumberFormat="1" applyFont="1" applyAlignment="1">
      <alignment horizontal="center"/>
    </xf>
    <xf numFmtId="0" fontId="9" fillId="3" borderId="0" xfId="0" applyFont="1" applyFill="1" applyAlignment="1">
      <alignment horizontal="center"/>
    </xf>
    <xf numFmtId="166" fontId="4" fillId="0" borderId="0" xfId="3" applyNumberFormat="1" applyFont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center"/>
    </xf>
    <xf numFmtId="3" fontId="11" fillId="3" borderId="4" xfId="0" applyNumberFormat="1" applyFont="1" applyFill="1" applyBorder="1" applyAlignment="1">
      <alignment horizontal="center"/>
    </xf>
    <xf numFmtId="4" fontId="11" fillId="3" borderId="4" xfId="0" applyNumberFormat="1" applyFont="1" applyFill="1" applyBorder="1" applyAlignment="1">
      <alignment horizontal="center"/>
    </xf>
    <xf numFmtId="165" fontId="11" fillId="3" borderId="4" xfId="0" applyNumberFormat="1" applyFont="1" applyFill="1" applyBorder="1" applyAlignment="1">
      <alignment horizontal="center"/>
    </xf>
    <xf numFmtId="165" fontId="11" fillId="3" borderId="4" xfId="1" applyNumberFormat="1" applyFont="1" applyFill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11" fillId="3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4" fontId="11" fillId="0" borderId="0" xfId="1" applyNumberFormat="1" applyFont="1" applyBorder="1" applyAlignment="1">
      <alignment horizontal="center"/>
    </xf>
    <xf numFmtId="4" fontId="11" fillId="0" borderId="0" xfId="0" applyNumberFormat="1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3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11" fillId="3" borderId="4" xfId="0" applyFont="1" applyFill="1" applyBorder="1" applyAlignment="1">
      <alignment horizontal="left"/>
    </xf>
    <xf numFmtId="165" fontId="11" fillId="0" borderId="0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164" fontId="11" fillId="0" borderId="0" xfId="1" applyNumberFormat="1" applyFont="1" applyAlignment="1">
      <alignment horizontal="center"/>
    </xf>
    <xf numFmtId="165" fontId="11" fillId="0" borderId="0" xfId="1" applyNumberFormat="1" applyFont="1" applyAlignment="1">
      <alignment horizontal="center"/>
    </xf>
    <xf numFmtId="0" fontId="11" fillId="0" borderId="0" xfId="0" applyFont="1" applyAlignment="1">
      <alignment horizontal="left"/>
    </xf>
    <xf numFmtId="4" fontId="11" fillId="0" borderId="0" xfId="1" applyNumberFormat="1" applyFont="1" applyAlignment="1">
      <alignment horizontal="center"/>
    </xf>
    <xf numFmtId="4" fontId="11" fillId="0" borderId="0" xfId="0" applyNumberFormat="1" applyFont="1" applyAlignment="1">
      <alignment horizontal="center"/>
    </xf>
    <xf numFmtId="164" fontId="11" fillId="0" borderId="0" xfId="1" applyNumberFormat="1" applyFont="1" applyBorder="1" applyAlignment="1">
      <alignment horizontal="center"/>
    </xf>
    <xf numFmtId="165" fontId="11" fillId="0" borderId="0" xfId="1" applyNumberFormat="1" applyFont="1" applyBorder="1" applyAlignment="1">
      <alignment horizontal="center"/>
    </xf>
    <xf numFmtId="1" fontId="11" fillId="3" borderId="4" xfId="0" applyNumberFormat="1" applyFont="1" applyFill="1" applyBorder="1" applyAlignment="1">
      <alignment horizontal="center"/>
    </xf>
    <xf numFmtId="164" fontId="11" fillId="3" borderId="4" xfId="1" applyNumberFormat="1" applyFont="1" applyFill="1" applyBorder="1" applyAlignment="1">
      <alignment horizontal="center"/>
    </xf>
    <xf numFmtId="43" fontId="11" fillId="3" borderId="4" xfId="1" applyFont="1" applyFill="1" applyBorder="1" applyAlignment="1">
      <alignment horizontal="center"/>
    </xf>
    <xf numFmtId="164" fontId="11" fillId="3" borderId="4" xfId="0" applyNumberFormat="1" applyFont="1" applyFill="1" applyBorder="1" applyAlignment="1">
      <alignment horizontal="center"/>
    </xf>
    <xf numFmtId="0" fontId="11" fillId="7" borderId="4" xfId="0" applyFont="1" applyFill="1" applyBorder="1" applyAlignment="1">
      <alignment horizontal="center"/>
    </xf>
    <xf numFmtId="164" fontId="11" fillId="7" borderId="4" xfId="1" applyNumberFormat="1" applyFont="1" applyFill="1" applyBorder="1" applyAlignment="1">
      <alignment horizontal="center"/>
    </xf>
    <xf numFmtId="165" fontId="10" fillId="7" borderId="4" xfId="1" applyNumberFormat="1" applyFont="1" applyFill="1" applyBorder="1" applyAlignment="1">
      <alignment horizontal="center" vertical="center"/>
    </xf>
    <xf numFmtId="0" fontId="10" fillId="7" borderId="4" xfId="0" applyFont="1" applyFill="1" applyBorder="1" applyAlignment="1">
      <alignment horizontal="center"/>
    </xf>
    <xf numFmtId="0" fontId="11" fillId="7" borderId="4" xfId="0" applyFont="1" applyFill="1" applyBorder="1" applyAlignment="1">
      <alignment horizontal="center" vertical="center"/>
    </xf>
    <xf numFmtId="165" fontId="11" fillId="7" borderId="4" xfId="1" applyNumberFormat="1" applyFont="1" applyFill="1" applyBorder="1" applyAlignment="1">
      <alignment horizontal="center" vertical="center"/>
    </xf>
    <xf numFmtId="165" fontId="11" fillId="7" borderId="4" xfId="1" quotePrefix="1" applyNumberFormat="1" applyFont="1" applyFill="1" applyBorder="1" applyAlignment="1">
      <alignment horizontal="center" vertical="center"/>
    </xf>
    <xf numFmtId="0" fontId="11" fillId="7" borderId="4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left"/>
    </xf>
    <xf numFmtId="0" fontId="11" fillId="3" borderId="0" xfId="0" applyFont="1" applyFill="1"/>
    <xf numFmtId="0" fontId="11" fillId="3" borderId="4" xfId="0" applyFont="1" applyFill="1" applyBorder="1" applyAlignment="1">
      <alignment horizontal="center" vertical="center" wrapText="1"/>
    </xf>
    <xf numFmtId="0" fontId="4" fillId="0" borderId="8" xfId="0" applyFont="1" applyBorder="1"/>
    <xf numFmtId="0" fontId="4" fillId="0" borderId="9" xfId="0" applyFont="1" applyBorder="1"/>
    <xf numFmtId="0" fontId="10" fillId="7" borderId="4" xfId="0" applyFont="1" applyFill="1" applyBorder="1" applyAlignment="1">
      <alignment horizontal="center" vertical="center" wrapText="1"/>
    </xf>
    <xf numFmtId="20" fontId="4" fillId="0" borderId="0" xfId="0" applyNumberFormat="1" applyFont="1"/>
    <xf numFmtId="0" fontId="10" fillId="2" borderId="4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left" vertical="top" wrapText="1"/>
    </xf>
    <xf numFmtId="0" fontId="10" fillId="3" borderId="0" xfId="0" applyFont="1" applyFill="1" applyAlignment="1">
      <alignment horizontal="left"/>
    </xf>
    <xf numFmtId="3" fontId="11" fillId="3" borderId="4" xfId="1" applyNumberFormat="1" applyFont="1" applyFill="1" applyBorder="1" applyAlignment="1">
      <alignment horizontal="center"/>
    </xf>
    <xf numFmtId="3" fontId="11" fillId="0" borderId="0" xfId="0" applyNumberFormat="1" applyFont="1" applyBorder="1" applyAlignment="1">
      <alignment horizontal="center"/>
    </xf>
    <xf numFmtId="3" fontId="11" fillId="0" borderId="9" xfId="0" applyNumberFormat="1" applyFont="1" applyBorder="1" applyAlignment="1">
      <alignment horizontal="center"/>
    </xf>
    <xf numFmtId="3" fontId="6" fillId="3" borderId="0" xfId="0" applyNumberFormat="1" applyFont="1" applyFill="1" applyBorder="1" applyAlignment="1">
      <alignment horizontal="center"/>
    </xf>
    <xf numFmtId="3" fontId="6" fillId="3" borderId="9" xfId="0" applyNumberFormat="1" applyFont="1" applyFill="1" applyBorder="1" applyAlignment="1">
      <alignment horizontal="center"/>
    </xf>
    <xf numFmtId="3" fontId="11" fillId="0" borderId="0" xfId="3" applyNumberFormat="1" applyFont="1" applyAlignment="1">
      <alignment horizontal="center"/>
    </xf>
    <xf numFmtId="3" fontId="11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3" fillId="4" borderId="3" xfId="0" applyFont="1" applyFill="1" applyBorder="1" applyAlignment="1">
      <alignment vertical="center"/>
    </xf>
    <xf numFmtId="0" fontId="6" fillId="0" borderId="0" xfId="0" applyFont="1" applyBorder="1" applyAlignment="1">
      <alignment horizontal="center"/>
    </xf>
    <xf numFmtId="164" fontId="6" fillId="0" borderId="0" xfId="1" applyNumberFormat="1" applyFont="1" applyBorder="1" applyAlignment="1">
      <alignment horizontal="center"/>
    </xf>
    <xf numFmtId="165" fontId="6" fillId="0" borderId="0" xfId="1" applyNumberFormat="1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4" fontId="6" fillId="0" borderId="0" xfId="1" applyNumberFormat="1" applyFont="1" applyBorder="1" applyAlignment="1">
      <alignment horizontal="center"/>
    </xf>
    <xf numFmtId="4" fontId="6" fillId="0" borderId="0" xfId="0" applyNumberFormat="1" applyFont="1" applyBorder="1" applyAlignment="1">
      <alignment horizontal="center"/>
    </xf>
    <xf numFmtId="3" fontId="11" fillId="7" borderId="4" xfId="0" applyNumberFormat="1" applyFont="1" applyFill="1" applyBorder="1" applyAlignment="1">
      <alignment horizontal="center"/>
    </xf>
    <xf numFmtId="0" fontId="11" fillId="7" borderId="4" xfId="0" quotePrefix="1" applyFont="1" applyFill="1" applyBorder="1" applyAlignment="1">
      <alignment horizontal="center"/>
    </xf>
    <xf numFmtId="4" fontId="11" fillId="7" borderId="4" xfId="1" applyNumberFormat="1" applyFont="1" applyFill="1" applyBorder="1" applyAlignment="1">
      <alignment horizontal="center"/>
    </xf>
    <xf numFmtId="4" fontId="11" fillId="7" borderId="4" xfId="1" applyNumberFormat="1" applyFont="1" applyFill="1" applyBorder="1" applyAlignment="1">
      <alignment horizontal="center" vertical="center" wrapText="1"/>
    </xf>
    <xf numFmtId="4" fontId="11" fillId="3" borderId="4" xfId="1" applyNumberFormat="1" applyFont="1" applyFill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3" fontId="11" fillId="3" borderId="4" xfId="0" applyNumberFormat="1" applyFont="1" applyFill="1" applyBorder="1" applyAlignment="1">
      <alignment horizontal="left"/>
    </xf>
    <xf numFmtId="3" fontId="9" fillId="3" borderId="0" xfId="0" applyNumberFormat="1" applyFont="1" applyFill="1" applyAlignment="1">
      <alignment horizontal="center"/>
    </xf>
    <xf numFmtId="3" fontId="4" fillId="0" borderId="0" xfId="0" applyNumberFormat="1" applyFont="1" applyAlignment="1">
      <alignment horizontal="center"/>
    </xf>
    <xf numFmtId="3" fontId="11" fillId="3" borderId="4" xfId="0" applyNumberFormat="1" applyFont="1" applyFill="1" applyBorder="1" applyAlignment="1">
      <alignment horizontal="center" vertical="center"/>
    </xf>
    <xf numFmtId="3" fontId="11" fillId="3" borderId="4" xfId="0" applyNumberFormat="1" applyFont="1" applyFill="1" applyBorder="1" applyAlignment="1">
      <alignment horizontal="left" vertical="center"/>
    </xf>
    <xf numFmtId="3" fontId="11" fillId="3" borderId="0" xfId="0" applyNumberFormat="1" applyFont="1" applyFill="1" applyAlignment="1">
      <alignment horizontal="center"/>
    </xf>
    <xf numFmtId="3" fontId="11" fillId="0" borderId="10" xfId="0" applyNumberFormat="1" applyFont="1" applyBorder="1" applyAlignment="1">
      <alignment horizontal="center"/>
    </xf>
    <xf numFmtId="3" fontId="11" fillId="0" borderId="11" xfId="0" applyNumberFormat="1" applyFont="1" applyBorder="1" applyAlignment="1">
      <alignment horizontal="left" vertical="center" wrapText="1"/>
    </xf>
    <xf numFmtId="3" fontId="11" fillId="3" borderId="11" xfId="0" applyNumberFormat="1" applyFont="1" applyFill="1" applyBorder="1" applyAlignment="1">
      <alignment horizontal="center"/>
    </xf>
    <xf numFmtId="3" fontId="11" fillId="0" borderId="11" xfId="0" applyNumberFormat="1" applyFont="1" applyBorder="1" applyAlignment="1">
      <alignment horizontal="center"/>
    </xf>
    <xf numFmtId="3" fontId="11" fillId="0" borderId="11" xfId="1" applyNumberFormat="1" applyFont="1" applyBorder="1" applyAlignment="1">
      <alignment horizontal="center"/>
    </xf>
    <xf numFmtId="0" fontId="10" fillId="7" borderId="0" xfId="0" applyFont="1" applyFill="1" applyAlignment="1">
      <alignment horizontal="center"/>
    </xf>
    <xf numFmtId="0" fontId="11" fillId="3" borderId="4" xfId="0" applyFont="1" applyFill="1" applyBorder="1" applyAlignment="1">
      <alignment horizontal="center" vertical="center"/>
    </xf>
    <xf numFmtId="165" fontId="11" fillId="3" borderId="4" xfId="1" applyNumberFormat="1" applyFont="1" applyFill="1" applyBorder="1" applyAlignment="1">
      <alignment horizontal="center" vertical="center"/>
    </xf>
    <xf numFmtId="165" fontId="11" fillId="3" borderId="4" xfId="1" quotePrefix="1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/>
    </xf>
    <xf numFmtId="165" fontId="10" fillId="7" borderId="15" xfId="1" applyNumberFormat="1" applyFont="1" applyFill="1" applyBorder="1" applyAlignment="1">
      <alignment horizontal="center" vertical="center"/>
    </xf>
    <xf numFmtId="3" fontId="11" fillId="3" borderId="14" xfId="0" applyNumberFormat="1" applyFont="1" applyFill="1" applyBorder="1" applyAlignment="1">
      <alignment horizontal="center"/>
    </xf>
    <xf numFmtId="3" fontId="11" fillId="3" borderId="14" xfId="0" applyNumberFormat="1" applyFont="1" applyFill="1" applyBorder="1" applyAlignment="1">
      <alignment horizontal="left"/>
    </xf>
    <xf numFmtId="3" fontId="11" fillId="3" borderId="14" xfId="1" applyNumberFormat="1" applyFont="1" applyFill="1" applyBorder="1" applyAlignment="1">
      <alignment horizontal="center"/>
    </xf>
    <xf numFmtId="3" fontId="4" fillId="0" borderId="10" xfId="0" applyNumberFormat="1" applyFont="1" applyBorder="1" applyAlignment="1">
      <alignment horizontal="center"/>
    </xf>
    <xf numFmtId="3" fontId="8" fillId="0" borderId="11" xfId="0" applyNumberFormat="1" applyFont="1" applyBorder="1" applyAlignment="1">
      <alignment horizontal="left" vertical="center" wrapText="1"/>
    </xf>
    <xf numFmtId="3" fontId="4" fillId="3" borderId="11" xfId="0" applyNumberFormat="1" applyFont="1" applyFill="1" applyBorder="1" applyAlignment="1">
      <alignment horizontal="center"/>
    </xf>
    <xf numFmtId="3" fontId="4" fillId="0" borderId="11" xfId="0" applyNumberFormat="1" applyFont="1" applyBorder="1" applyAlignment="1">
      <alignment horizontal="center"/>
    </xf>
    <xf numFmtId="3" fontId="4" fillId="0" borderId="11" xfId="1" applyNumberFormat="1" applyFont="1" applyBorder="1" applyAlignment="1">
      <alignment horizontal="center"/>
    </xf>
    <xf numFmtId="0" fontId="11" fillId="3" borderId="0" xfId="0" applyFont="1" applyFill="1" applyBorder="1" applyAlignment="1"/>
    <xf numFmtId="3" fontId="10" fillId="7" borderId="14" xfId="0" applyNumberFormat="1" applyFont="1" applyFill="1" applyBorder="1" applyAlignment="1">
      <alignment horizontal="center"/>
    </xf>
    <xf numFmtId="3" fontId="10" fillId="7" borderId="16" xfId="0" applyNumberFormat="1" applyFont="1" applyFill="1" applyBorder="1" applyAlignment="1">
      <alignment horizontal="center"/>
    </xf>
    <xf numFmtId="3" fontId="10" fillId="7" borderId="14" xfId="1" applyNumberFormat="1" applyFont="1" applyFill="1" applyBorder="1" applyAlignment="1">
      <alignment horizontal="center"/>
    </xf>
    <xf numFmtId="0" fontId="10" fillId="7" borderId="15" xfId="0" applyFont="1" applyFill="1" applyBorder="1" applyAlignment="1">
      <alignment horizontal="center"/>
    </xf>
    <xf numFmtId="3" fontId="10" fillId="7" borderId="10" xfId="0" quotePrefix="1" applyNumberFormat="1" applyFont="1" applyFill="1" applyBorder="1" applyAlignment="1">
      <alignment horizontal="center"/>
    </xf>
    <xf numFmtId="3" fontId="10" fillId="7" borderId="15" xfId="1" applyNumberFormat="1" applyFont="1" applyFill="1" applyBorder="1" applyAlignment="1">
      <alignment horizontal="center"/>
    </xf>
    <xf numFmtId="3" fontId="10" fillId="7" borderId="15" xfId="0" applyNumberFormat="1" applyFont="1" applyFill="1" applyBorder="1" applyAlignment="1">
      <alignment horizontal="center"/>
    </xf>
    <xf numFmtId="3" fontId="10" fillId="7" borderId="4" xfId="0" applyNumberFormat="1" applyFont="1" applyFill="1" applyBorder="1" applyAlignment="1">
      <alignment horizontal="center"/>
    </xf>
    <xf numFmtId="4" fontId="10" fillId="7" borderId="4" xfId="1" applyNumberFormat="1" applyFont="1" applyFill="1" applyBorder="1" applyAlignment="1">
      <alignment horizontal="center"/>
    </xf>
    <xf numFmtId="4" fontId="10" fillId="7" borderId="4" xfId="1" applyNumberFormat="1" applyFont="1" applyFill="1" applyBorder="1" applyAlignment="1">
      <alignment horizontal="center" vertical="center" wrapText="1"/>
    </xf>
    <xf numFmtId="3" fontId="10" fillId="7" borderId="4" xfId="1" applyNumberFormat="1" applyFont="1" applyFill="1" applyBorder="1" applyAlignment="1">
      <alignment horizontal="center"/>
    </xf>
    <xf numFmtId="3" fontId="10" fillId="7" borderId="4" xfId="0" quotePrefix="1" applyNumberFormat="1" applyFont="1" applyFill="1" applyBorder="1" applyAlignment="1">
      <alignment horizontal="center" wrapText="1"/>
    </xf>
    <xf numFmtId="3" fontId="10" fillId="7" borderId="4" xfId="1" applyNumberFormat="1" applyFont="1" applyFill="1" applyBorder="1" applyAlignment="1">
      <alignment horizontal="center" wrapText="1"/>
    </xf>
    <xf numFmtId="3" fontId="10" fillId="7" borderId="4" xfId="0" quotePrefix="1" applyNumberFormat="1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3" fontId="4" fillId="3" borderId="0" xfId="0" applyNumberFormat="1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 vertical="center"/>
    </xf>
    <xf numFmtId="0" fontId="10" fillId="7" borderId="4" xfId="0" applyFont="1" applyFill="1" applyBorder="1" applyAlignment="1">
      <alignment horizontal="center" vertical="center"/>
    </xf>
    <xf numFmtId="0" fontId="12" fillId="3" borderId="0" xfId="2" applyFont="1" applyFill="1" applyAlignment="1">
      <alignment horizontal="left"/>
    </xf>
    <xf numFmtId="0" fontId="10" fillId="7" borderId="5" xfId="0" applyFont="1" applyFill="1" applyBorder="1" applyAlignment="1">
      <alignment horizontal="left" vertical="top" wrapText="1"/>
    </xf>
    <xf numFmtId="0" fontId="10" fillId="7" borderId="6" xfId="0" applyFont="1" applyFill="1" applyBorder="1" applyAlignment="1">
      <alignment horizontal="left" vertical="top" wrapText="1"/>
    </xf>
    <xf numFmtId="0" fontId="10" fillId="7" borderId="7" xfId="0" applyFont="1" applyFill="1" applyBorder="1" applyAlignment="1">
      <alignment horizontal="left" vertical="top" wrapText="1"/>
    </xf>
    <xf numFmtId="0" fontId="11" fillId="3" borderId="5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/>
    </xf>
    <xf numFmtId="0" fontId="3" fillId="6" borderId="19" xfId="0" applyFont="1" applyFill="1" applyBorder="1" applyAlignment="1">
      <alignment horizontal="center" vertical="center"/>
    </xf>
    <xf numFmtId="0" fontId="3" fillId="6" borderId="17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2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7" borderId="16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10" fillId="7" borderId="8" xfId="0" applyFont="1" applyFill="1" applyBorder="1" applyAlignment="1">
      <alignment horizontal="center" vertical="center"/>
    </xf>
    <xf numFmtId="0" fontId="10" fillId="7" borderId="9" xfId="0" applyFont="1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0" fillId="7" borderId="18" xfId="0" applyFont="1" applyFill="1" applyBorder="1" applyAlignment="1">
      <alignment horizontal="center" vertical="center"/>
    </xf>
    <xf numFmtId="0" fontId="10" fillId="7" borderId="4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/>
    </xf>
    <xf numFmtId="0" fontId="11" fillId="7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3" fontId="10" fillId="7" borderId="14" xfId="0" applyNumberFormat="1" applyFont="1" applyFill="1" applyBorder="1" applyAlignment="1">
      <alignment horizontal="center" vertical="center" wrapText="1"/>
    </xf>
    <xf numFmtId="3" fontId="10" fillId="7" borderId="15" xfId="0" applyNumberFormat="1" applyFont="1" applyFill="1" applyBorder="1" applyAlignment="1">
      <alignment horizontal="center" vertical="center" wrapText="1"/>
    </xf>
    <xf numFmtId="3" fontId="10" fillId="7" borderId="4" xfId="0" applyNumberFormat="1" applyFont="1" applyFill="1" applyBorder="1" applyAlignment="1">
      <alignment horizontal="center" vertical="center" wrapText="1"/>
    </xf>
    <xf numFmtId="0" fontId="10" fillId="7" borderId="1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4" xfId="4" applyFont="1" applyFill="1" applyBorder="1" applyAlignment="1">
      <alignment horizontal="center" vertical="center"/>
      <protection hidden="1"/>
    </xf>
    <xf numFmtId="3" fontId="10" fillId="7" borderId="4" xfId="0" applyNumberFormat="1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3" fontId="10" fillId="4" borderId="4" xfId="0" applyNumberFormat="1" applyFont="1" applyFill="1" applyBorder="1" applyAlignment="1">
      <alignment horizontal="center"/>
    </xf>
    <xf numFmtId="0" fontId="3" fillId="6" borderId="20" xfId="0" applyFont="1" applyFill="1" applyBorder="1" applyAlignment="1">
      <alignment horizontal="center"/>
    </xf>
    <xf numFmtId="0" fontId="3" fillId="6" borderId="21" xfId="0" applyFont="1" applyFill="1" applyBorder="1" applyAlignment="1">
      <alignment horizontal="center"/>
    </xf>
    <xf numFmtId="0" fontId="3" fillId="6" borderId="22" xfId="0" applyFont="1" applyFill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3" fontId="11" fillId="7" borderId="4" xfId="0" applyNumberFormat="1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center" vertical="center"/>
    </xf>
    <xf numFmtId="0" fontId="10" fillId="7" borderId="15" xfId="0" applyFont="1" applyFill="1" applyBorder="1" applyAlignment="1">
      <alignment horizontal="center"/>
    </xf>
    <xf numFmtId="0" fontId="10" fillId="7" borderId="5" xfId="0" applyFont="1" applyFill="1" applyBorder="1" applyAlignment="1">
      <alignment horizontal="center"/>
    </xf>
    <xf numFmtId="0" fontId="10" fillId="7" borderId="6" xfId="0" applyFont="1" applyFill="1" applyBorder="1" applyAlignment="1">
      <alignment horizontal="center"/>
    </xf>
    <xf numFmtId="0" fontId="10" fillId="7" borderId="7" xfId="0" applyFont="1" applyFill="1" applyBorder="1" applyAlignment="1">
      <alignment horizontal="center"/>
    </xf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13" fillId="0" borderId="0" xfId="5" applyNumberFormat="1" applyFont="1" applyAlignment="1">
      <alignment horizontal="center" vertical="center"/>
    </xf>
    <xf numFmtId="0" fontId="0" fillId="0" borderId="31" xfId="0" applyBorder="1"/>
    <xf numFmtId="0" fontId="0" fillId="0" borderId="2" xfId="0" applyBorder="1"/>
    <xf numFmtId="0" fontId="0" fillId="0" borderId="32" xfId="0" applyBorder="1"/>
  </cellXfs>
  <cellStyles count="6">
    <cellStyle name="CadTitulo" xfId="4" xr:uid="{00000000-0005-0000-0000-000000000000}"/>
    <cellStyle name="Hiperlink" xfId="2" builtinId="8"/>
    <cellStyle name="Normal" xfId="0" builtinId="0"/>
    <cellStyle name="Normal 2" xfId="5" xr:uid="{430899FE-3694-4564-AAC2-408875FF611E}"/>
    <cellStyle name="Porcentagem" xfId="3" builtinId="5"/>
    <cellStyle name="Vírgula" xfId="1" builtinId="3"/>
  </cellStyles>
  <dxfs count="0"/>
  <tableStyles count="0" defaultTableStyle="TableStyleMedium2" defaultPivotStyle="PivotStyleLight16"/>
  <colors>
    <mruColors>
      <color rgb="FF333F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3</xdr:row>
      <xdr:rowOff>19050</xdr:rowOff>
    </xdr:from>
    <xdr:to>
      <xdr:col>11</xdr:col>
      <xdr:colOff>523240</xdr:colOff>
      <xdr:row>8</xdr:row>
      <xdr:rowOff>76200</xdr:rowOff>
    </xdr:to>
    <xdr:pic>
      <xdr:nvPicPr>
        <xdr:cNvPr id="2" name="Imagem 1" descr="Desenho de personagem de desenho animado&#10;&#10;Descrição gerada automaticamente com confiança média">
          <a:extLst>
            <a:ext uri="{FF2B5EF4-FFF2-40B4-BE49-F238E27FC236}">
              <a16:creationId xmlns:a16="http://schemas.microsoft.com/office/drawing/2014/main" id="{2FFD2473-21FD-4849-99EE-F0AEE38BD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0" y="590550"/>
          <a:ext cx="5380990" cy="10096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-MIGUEL%2017-06-22\FIPE%20-%20EMDEC_CAMPINAS\REVIS&#195;O%2023-06-2022\QUADROS_EMDEC_PROPOSTA%2023-JUN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TA"/>
      <sheetName val="REDE TOTAL"/>
      <sheetName val="QD1"/>
      <sheetName val="QD2"/>
      <sheetName val="TERMINAIS"/>
      <sheetName val="Q3-Q4_LOTE 1-V_23-06"/>
      <sheetName val="Q3-Q4_LOTE 2-V_23-06"/>
      <sheetName val="Q3-Q4_LOTE 3"/>
      <sheetName val="Q3-Q4_LOTE 4"/>
      <sheetName val="LOTE 1"/>
      <sheetName val="LOTE 2"/>
      <sheetName val="LOTE3"/>
      <sheetName val="LOTE 4"/>
      <sheetName val="LOTE 1 - CLASSIF"/>
      <sheetName val="LOTE 2 - CLASS"/>
      <sheetName val="LOTE 3 CLASS"/>
      <sheetName val="LOTE 4 CLASS"/>
      <sheetName val="Q3-Q4_LOTE 1-V_17-02"/>
      <sheetName val="Q3-Q4_LOTE 2-V_17-02"/>
    </sheetNames>
    <sheetDataSet>
      <sheetData sheetId="0"/>
      <sheetData sheetId="1"/>
      <sheetData sheetId="2"/>
      <sheetData sheetId="3">
        <row r="32">
          <cell r="J32">
            <v>12.700000000000003</v>
          </cell>
        </row>
        <row r="64">
          <cell r="J64">
            <v>10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yd.com.br/chassi-d11a/" TargetMode="External"/><Relationship Id="rId2" Type="http://schemas.openxmlformats.org/officeDocument/2006/relationships/hyperlink" Target="https://www.cnmp.mp.br/portal/images/Comissoes/DireitosFundamentais/Acessibilidade/NBR_15570-2009_Transp_Coletivo_Urbano.pdf" TargetMode="External"/><Relationship Id="rId1" Type="http://schemas.openxmlformats.org/officeDocument/2006/relationships/hyperlink" Target="https://www.cnmp.mp.br/portal/images/Comissoes/DireitosFundamentais/Acessibilidade/NBR_14022-2011_Onibus_Ed4.pdf" TargetMode="External"/><Relationship Id="rId4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FE056-9751-474D-B7AF-EBDF640E4BCB}">
  <dimension ref="C2:N32"/>
  <sheetViews>
    <sheetView showGridLines="0" tabSelected="1" workbookViewId="0">
      <selection activeCell="H29" sqref="H29"/>
    </sheetView>
  </sheetViews>
  <sheetFormatPr defaultRowHeight="15" x14ac:dyDescent="0.25"/>
  <sheetData>
    <row r="2" spans="3:14" x14ac:dyDescent="0.25">
      <c r="C2" s="217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9"/>
    </row>
    <row r="3" spans="3:14" x14ac:dyDescent="0.25">
      <c r="C3" s="220"/>
      <c r="N3" s="221"/>
    </row>
    <row r="4" spans="3:14" x14ac:dyDescent="0.25">
      <c r="C4" s="220"/>
      <c r="N4" s="221"/>
    </row>
    <row r="5" spans="3:14" x14ac:dyDescent="0.25">
      <c r="C5" s="220"/>
      <c r="N5" s="221"/>
    </row>
    <row r="6" spans="3:14" x14ac:dyDescent="0.25">
      <c r="C6" s="220"/>
      <c r="N6" s="221"/>
    </row>
    <row r="7" spans="3:14" x14ac:dyDescent="0.25">
      <c r="C7" s="220"/>
      <c r="N7" s="221"/>
    </row>
    <row r="8" spans="3:14" x14ac:dyDescent="0.25">
      <c r="C8" s="220"/>
      <c r="N8" s="221"/>
    </row>
    <row r="9" spans="3:14" x14ac:dyDescent="0.25">
      <c r="C9" s="220"/>
      <c r="N9" s="221"/>
    </row>
    <row r="10" spans="3:14" x14ac:dyDescent="0.25">
      <c r="C10" s="220"/>
      <c r="N10" s="221"/>
    </row>
    <row r="11" spans="3:14" x14ac:dyDescent="0.25">
      <c r="C11" s="220"/>
      <c r="N11" s="221"/>
    </row>
    <row r="12" spans="3:14" x14ac:dyDescent="0.25">
      <c r="C12" s="220"/>
      <c r="N12" s="221"/>
    </row>
    <row r="13" spans="3:14" x14ac:dyDescent="0.25">
      <c r="C13" s="220"/>
      <c r="N13" s="221"/>
    </row>
    <row r="14" spans="3:14" ht="15.75" x14ac:dyDescent="0.25">
      <c r="C14" s="220"/>
      <c r="H14" s="222"/>
      <c r="N14" s="221"/>
    </row>
    <row r="15" spans="3:14" ht="15.75" x14ac:dyDescent="0.25">
      <c r="C15" s="220"/>
      <c r="H15" s="222" t="s">
        <v>353</v>
      </c>
      <c r="N15" s="221"/>
    </row>
    <row r="16" spans="3:14" ht="15.75" x14ac:dyDescent="0.25">
      <c r="C16" s="220"/>
      <c r="H16" s="222" t="s">
        <v>354</v>
      </c>
      <c r="N16" s="221"/>
    </row>
    <row r="17" spans="3:14" ht="15.75" x14ac:dyDescent="0.25">
      <c r="C17" s="220"/>
      <c r="H17" s="222"/>
      <c r="N17" s="221"/>
    </row>
    <row r="18" spans="3:14" ht="15.75" x14ac:dyDescent="0.25">
      <c r="C18" s="220"/>
      <c r="H18" s="222"/>
      <c r="N18" s="221"/>
    </row>
    <row r="19" spans="3:14" ht="15.75" x14ac:dyDescent="0.25">
      <c r="C19" s="220"/>
      <c r="H19" s="222"/>
      <c r="N19" s="221"/>
    </row>
    <row r="20" spans="3:14" ht="15.75" x14ac:dyDescent="0.25">
      <c r="C20" s="220"/>
      <c r="H20" s="222"/>
      <c r="N20" s="221"/>
    </row>
    <row r="21" spans="3:14" ht="15.75" x14ac:dyDescent="0.25">
      <c r="C21" s="220"/>
      <c r="H21" s="222" t="s">
        <v>355</v>
      </c>
      <c r="N21" s="221"/>
    </row>
    <row r="22" spans="3:14" ht="15.75" x14ac:dyDescent="0.25">
      <c r="C22" s="220"/>
      <c r="H22" s="222" t="s">
        <v>357</v>
      </c>
      <c r="N22" s="221"/>
    </row>
    <row r="23" spans="3:14" ht="15.75" x14ac:dyDescent="0.25">
      <c r="C23" s="220"/>
      <c r="H23" s="222"/>
      <c r="N23" s="221"/>
    </row>
    <row r="24" spans="3:14" ht="15.75" x14ac:dyDescent="0.25">
      <c r="C24" s="220"/>
      <c r="H24" s="222"/>
      <c r="N24" s="221"/>
    </row>
    <row r="25" spans="3:14" ht="15.75" x14ac:dyDescent="0.25">
      <c r="C25" s="220"/>
      <c r="H25" s="222"/>
      <c r="N25" s="221"/>
    </row>
    <row r="26" spans="3:14" ht="15.75" x14ac:dyDescent="0.25">
      <c r="C26" s="220"/>
      <c r="H26" s="222"/>
      <c r="N26" s="221"/>
    </row>
    <row r="27" spans="3:14" ht="15.75" x14ac:dyDescent="0.25">
      <c r="C27" s="220"/>
      <c r="H27" s="223"/>
      <c r="N27" s="221"/>
    </row>
    <row r="28" spans="3:14" ht="15.75" x14ac:dyDescent="0.25">
      <c r="C28" s="220"/>
      <c r="H28" s="222" t="s">
        <v>356</v>
      </c>
      <c r="N28" s="221"/>
    </row>
    <row r="29" spans="3:14" ht="15.75" x14ac:dyDescent="0.25">
      <c r="C29" s="220"/>
      <c r="H29" s="224" t="s">
        <v>358</v>
      </c>
      <c r="N29" s="221"/>
    </row>
    <row r="30" spans="3:14" x14ac:dyDescent="0.25">
      <c r="C30" s="220"/>
      <c r="N30" s="221"/>
    </row>
    <row r="31" spans="3:14" x14ac:dyDescent="0.25">
      <c r="C31" s="220"/>
      <c r="N31" s="221"/>
    </row>
    <row r="32" spans="3:14" x14ac:dyDescent="0.25">
      <c r="C32" s="225"/>
      <c r="D32" s="226"/>
      <c r="E32" s="226"/>
      <c r="F32" s="226"/>
      <c r="G32" s="226"/>
      <c r="H32" s="226"/>
      <c r="I32" s="226"/>
      <c r="J32" s="226"/>
      <c r="K32" s="226"/>
      <c r="L32" s="226"/>
      <c r="M32" s="226"/>
      <c r="N32" s="227"/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6"/>
  <sheetViews>
    <sheetView zoomScale="85" zoomScaleNormal="85" workbookViewId="0">
      <selection activeCell="B13" sqref="B13"/>
    </sheetView>
  </sheetViews>
  <sheetFormatPr defaultRowHeight="15" x14ac:dyDescent="0.25"/>
  <cols>
    <col min="1" max="1" width="15.140625" style="1" customWidth="1"/>
    <col min="2" max="2" width="28.42578125" style="1" bestFit="1" customWidth="1"/>
    <col min="3" max="3" width="55.28515625" style="1" customWidth="1"/>
    <col min="4" max="4" width="23.5703125" style="1" bestFit="1" customWidth="1"/>
    <col min="5" max="5" width="9" style="7" bestFit="1" customWidth="1"/>
    <col min="6" max="7" width="17" style="1" bestFit="1" customWidth="1"/>
    <col min="8" max="8" width="15" style="1" bestFit="1" customWidth="1"/>
    <col min="9" max="9" width="12.140625" style="1" bestFit="1" customWidth="1"/>
    <col min="10" max="10" width="22.28515625" style="1" bestFit="1" customWidth="1"/>
    <col min="11" max="11" width="16.7109375" style="1" bestFit="1" customWidth="1"/>
    <col min="12" max="12" width="22.42578125" style="7" bestFit="1" customWidth="1"/>
    <col min="13" max="13" width="16" style="1" bestFit="1" customWidth="1"/>
    <col min="14" max="14" width="20.140625" style="1" bestFit="1" customWidth="1"/>
    <col min="15" max="16384" width="9.140625" style="1"/>
  </cols>
  <sheetData>
    <row r="1" spans="1:14" x14ac:dyDescent="0.25">
      <c r="A1" s="161" t="s">
        <v>51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</row>
    <row r="2" spans="1:14" x14ac:dyDescent="0.25">
      <c r="A2" s="161"/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</row>
    <row r="3" spans="1:14" x14ac:dyDescent="0.25">
      <c r="A3" s="167"/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9"/>
    </row>
    <row r="4" spans="1:14" s="4" customFormat="1" ht="30" x14ac:dyDescent="0.25">
      <c r="A4" s="87" t="s">
        <v>52</v>
      </c>
      <c r="B4" s="87" t="s">
        <v>53</v>
      </c>
      <c r="C4" s="87" t="s">
        <v>54</v>
      </c>
      <c r="D4" s="87" t="s">
        <v>55</v>
      </c>
      <c r="E4" s="87" t="s">
        <v>56</v>
      </c>
      <c r="F4" s="87" t="s">
        <v>57</v>
      </c>
      <c r="G4" s="87" t="s">
        <v>58</v>
      </c>
      <c r="H4" s="87" t="s">
        <v>59</v>
      </c>
      <c r="I4" s="87" t="s">
        <v>60</v>
      </c>
      <c r="J4" s="87" t="s">
        <v>61</v>
      </c>
      <c r="K4" s="87" t="s">
        <v>157</v>
      </c>
      <c r="L4" s="87" t="s">
        <v>62</v>
      </c>
      <c r="M4" s="87" t="s">
        <v>63</v>
      </c>
      <c r="N4" s="87" t="s">
        <v>64</v>
      </c>
    </row>
    <row r="5" spans="1:14" s="4" customFormat="1" ht="30" x14ac:dyDescent="0.25">
      <c r="A5" s="87" t="s">
        <v>65</v>
      </c>
      <c r="B5" s="87" t="s">
        <v>66</v>
      </c>
      <c r="C5" s="87" t="s">
        <v>67</v>
      </c>
      <c r="D5" s="87" t="s">
        <v>68</v>
      </c>
      <c r="E5" s="87" t="s">
        <v>69</v>
      </c>
      <c r="F5" s="87" t="s">
        <v>69</v>
      </c>
      <c r="G5" s="87" t="s">
        <v>69</v>
      </c>
      <c r="H5" s="87" t="s">
        <v>69</v>
      </c>
      <c r="I5" s="87" t="s">
        <v>69</v>
      </c>
      <c r="J5" s="87" t="s">
        <v>70</v>
      </c>
      <c r="K5" s="87" t="s">
        <v>154</v>
      </c>
      <c r="L5" s="87" t="s">
        <v>69</v>
      </c>
      <c r="M5" s="87" t="s">
        <v>71</v>
      </c>
      <c r="N5" s="87" t="s">
        <v>72</v>
      </c>
    </row>
    <row r="6" spans="1:14" s="5" customFormat="1" ht="31.5" customHeight="1" x14ac:dyDescent="0.25">
      <c r="A6" s="130" t="s">
        <v>73</v>
      </c>
      <c r="B6" s="130" t="s">
        <v>82</v>
      </c>
      <c r="C6" s="130">
        <v>11.5</v>
      </c>
      <c r="D6" s="84" t="s">
        <v>83</v>
      </c>
      <c r="E6" s="84">
        <v>6</v>
      </c>
      <c r="F6" s="84">
        <v>3</v>
      </c>
      <c r="G6" s="84">
        <v>0</v>
      </c>
      <c r="H6" s="84" t="s">
        <v>76</v>
      </c>
      <c r="I6" s="84" t="s">
        <v>76</v>
      </c>
      <c r="J6" s="84" t="s">
        <v>77</v>
      </c>
      <c r="K6" s="84" t="s">
        <v>154</v>
      </c>
      <c r="L6" s="84" t="s">
        <v>76</v>
      </c>
      <c r="M6" s="130">
        <v>6</v>
      </c>
      <c r="N6" s="130">
        <v>10</v>
      </c>
    </row>
    <row r="7" spans="1:14" ht="31.5" customHeight="1" x14ac:dyDescent="0.25">
      <c r="A7" s="130" t="s">
        <v>78</v>
      </c>
      <c r="B7" s="130" t="s">
        <v>86</v>
      </c>
      <c r="C7" s="130">
        <v>12.5</v>
      </c>
      <c r="D7" s="84" t="s">
        <v>331</v>
      </c>
      <c r="E7" s="84">
        <v>6</v>
      </c>
      <c r="F7" s="84">
        <v>3</v>
      </c>
      <c r="G7" s="84">
        <v>0</v>
      </c>
      <c r="H7" s="84" t="s">
        <v>76</v>
      </c>
      <c r="I7" s="84" t="s">
        <v>76</v>
      </c>
      <c r="J7" s="84" t="s">
        <v>77</v>
      </c>
      <c r="K7" s="84" t="s">
        <v>154</v>
      </c>
      <c r="L7" s="84" t="s">
        <v>76</v>
      </c>
      <c r="M7" s="130">
        <v>6</v>
      </c>
      <c r="N7" s="130">
        <v>16</v>
      </c>
    </row>
    <row r="8" spans="1:14" ht="31.5" customHeight="1" x14ac:dyDescent="0.25">
      <c r="A8" s="130" t="s">
        <v>81</v>
      </c>
      <c r="B8" s="130" t="s">
        <v>90</v>
      </c>
      <c r="C8" s="130">
        <v>13.5</v>
      </c>
      <c r="D8" s="84" t="s">
        <v>332</v>
      </c>
      <c r="E8" s="84">
        <v>6</v>
      </c>
      <c r="F8" s="84">
        <v>3</v>
      </c>
      <c r="G8" s="84">
        <v>2</v>
      </c>
      <c r="H8" s="84" t="s">
        <v>84</v>
      </c>
      <c r="I8" s="84" t="s">
        <v>84</v>
      </c>
      <c r="J8" s="84" t="s">
        <v>77</v>
      </c>
      <c r="K8" s="84" t="s">
        <v>154</v>
      </c>
      <c r="L8" s="84" t="s">
        <v>84</v>
      </c>
      <c r="M8" s="130">
        <v>6</v>
      </c>
      <c r="N8" s="130">
        <v>16</v>
      </c>
    </row>
    <row r="9" spans="1:14" ht="31.5" customHeight="1" x14ac:dyDescent="0.25">
      <c r="A9" s="130" t="s">
        <v>85</v>
      </c>
      <c r="B9" s="130" t="s">
        <v>174</v>
      </c>
      <c r="C9" s="130">
        <v>13.5</v>
      </c>
      <c r="D9" s="84" t="s">
        <v>332</v>
      </c>
      <c r="E9" s="84">
        <v>6</v>
      </c>
      <c r="F9" s="84">
        <v>3</v>
      </c>
      <c r="G9" s="84">
        <v>2</v>
      </c>
      <c r="H9" s="84" t="s">
        <v>84</v>
      </c>
      <c r="I9" s="84" t="s">
        <v>84</v>
      </c>
      <c r="J9" s="84" t="s">
        <v>77</v>
      </c>
      <c r="K9" s="84" t="s">
        <v>155</v>
      </c>
      <c r="L9" s="84" t="s">
        <v>84</v>
      </c>
      <c r="M9" s="130">
        <v>6</v>
      </c>
      <c r="N9" s="130">
        <v>16</v>
      </c>
    </row>
    <row r="10" spans="1:14" ht="31.5" customHeight="1" x14ac:dyDescent="0.25">
      <c r="A10" s="130" t="s">
        <v>88</v>
      </c>
      <c r="B10" s="130" t="s">
        <v>93</v>
      </c>
      <c r="C10" s="130">
        <v>18</v>
      </c>
      <c r="D10" s="84" t="s">
        <v>333</v>
      </c>
      <c r="E10" s="84">
        <v>10</v>
      </c>
      <c r="F10" s="84">
        <v>3</v>
      </c>
      <c r="G10" s="84">
        <v>3</v>
      </c>
      <c r="H10" s="84" t="s">
        <v>84</v>
      </c>
      <c r="I10" s="84" t="s">
        <v>84</v>
      </c>
      <c r="J10" s="84" t="s">
        <v>94</v>
      </c>
      <c r="K10" s="84" t="s">
        <v>154</v>
      </c>
      <c r="L10" s="84" t="s">
        <v>84</v>
      </c>
      <c r="M10" s="130">
        <v>6</v>
      </c>
      <c r="N10" s="130">
        <v>23</v>
      </c>
    </row>
    <row r="11" spans="1:14" ht="31.5" customHeight="1" x14ac:dyDescent="0.25">
      <c r="A11" s="130" t="s">
        <v>89</v>
      </c>
      <c r="B11" s="130" t="s">
        <v>349</v>
      </c>
      <c r="C11" s="130">
        <v>23</v>
      </c>
      <c r="D11" s="84" t="s">
        <v>334</v>
      </c>
      <c r="E11" s="84">
        <v>12</v>
      </c>
      <c r="F11" s="84">
        <v>3</v>
      </c>
      <c r="G11" s="84">
        <v>3</v>
      </c>
      <c r="H11" s="84" t="s">
        <v>76</v>
      </c>
      <c r="I11" s="84" t="s">
        <v>84</v>
      </c>
      <c r="J11" s="84" t="s">
        <v>94</v>
      </c>
      <c r="K11" s="84" t="s">
        <v>154</v>
      </c>
      <c r="L11" s="84" t="s">
        <v>84</v>
      </c>
      <c r="M11" s="130">
        <v>6</v>
      </c>
      <c r="N11" s="130">
        <v>41</v>
      </c>
    </row>
    <row r="12" spans="1:14" ht="31.5" customHeight="1" x14ac:dyDescent="0.25">
      <c r="A12" s="130" t="s">
        <v>92</v>
      </c>
      <c r="B12" s="130" t="s">
        <v>74</v>
      </c>
      <c r="C12" s="130">
        <v>7.4</v>
      </c>
      <c r="D12" s="84" t="s">
        <v>75</v>
      </c>
      <c r="E12" s="84">
        <v>6</v>
      </c>
      <c r="F12" s="84">
        <v>2</v>
      </c>
      <c r="G12" s="84">
        <v>0</v>
      </c>
      <c r="H12" s="84" t="s">
        <v>76</v>
      </c>
      <c r="I12" s="84" t="s">
        <v>76</v>
      </c>
      <c r="J12" s="84" t="s">
        <v>77</v>
      </c>
      <c r="K12" s="84" t="s">
        <v>154</v>
      </c>
      <c r="L12" s="84" t="s">
        <v>76</v>
      </c>
      <c r="M12" s="130">
        <v>0</v>
      </c>
      <c r="N12" s="130">
        <v>5</v>
      </c>
    </row>
    <row r="13" spans="1:14" ht="31.5" customHeight="1" x14ac:dyDescent="0.25">
      <c r="A13" s="130" t="s">
        <v>95</v>
      </c>
      <c r="B13" s="130" t="s">
        <v>79</v>
      </c>
      <c r="C13" s="130">
        <v>9.6</v>
      </c>
      <c r="D13" s="84" t="s">
        <v>80</v>
      </c>
      <c r="E13" s="84">
        <v>6</v>
      </c>
      <c r="F13" s="84">
        <v>2</v>
      </c>
      <c r="G13" s="84">
        <v>0</v>
      </c>
      <c r="H13" s="84" t="s">
        <v>76</v>
      </c>
      <c r="I13" s="84" t="s">
        <v>76</v>
      </c>
      <c r="J13" s="84" t="s">
        <v>77</v>
      </c>
      <c r="K13" s="84" t="s">
        <v>154</v>
      </c>
      <c r="L13" s="84" t="s">
        <v>76</v>
      </c>
      <c r="M13" s="130">
        <v>4</v>
      </c>
      <c r="N13" s="130">
        <v>8</v>
      </c>
    </row>
    <row r="14" spans="1:14" s="5" customFormat="1" ht="31.5" customHeight="1" x14ac:dyDescent="0.25">
      <c r="A14" s="130" t="s">
        <v>96</v>
      </c>
      <c r="B14" s="130" t="s">
        <v>86</v>
      </c>
      <c r="C14" s="130">
        <v>12.5</v>
      </c>
      <c r="D14" s="84" t="s">
        <v>87</v>
      </c>
      <c r="E14" s="84">
        <v>6</v>
      </c>
      <c r="F14" s="84">
        <v>3</v>
      </c>
      <c r="G14" s="84">
        <v>2</v>
      </c>
      <c r="H14" s="84" t="s">
        <v>84</v>
      </c>
      <c r="I14" s="84" t="s">
        <v>84</v>
      </c>
      <c r="J14" s="84" t="s">
        <v>77</v>
      </c>
      <c r="K14" s="84" t="s">
        <v>154</v>
      </c>
      <c r="L14" s="84" t="s">
        <v>76</v>
      </c>
      <c r="M14" s="130">
        <v>6</v>
      </c>
      <c r="N14" s="130">
        <v>16</v>
      </c>
    </row>
    <row r="15" spans="1:14" s="5" customFormat="1" ht="31.5" customHeight="1" x14ac:dyDescent="0.25">
      <c r="A15" s="130" t="s">
        <v>153</v>
      </c>
      <c r="B15" s="130" t="s">
        <v>185</v>
      </c>
      <c r="C15" s="130">
        <v>15</v>
      </c>
      <c r="D15" s="84" t="s">
        <v>91</v>
      </c>
      <c r="E15" s="84">
        <v>6</v>
      </c>
      <c r="F15" s="84">
        <v>3</v>
      </c>
      <c r="G15" s="84">
        <v>2</v>
      </c>
      <c r="H15" s="84" t="s">
        <v>84</v>
      </c>
      <c r="I15" s="84" t="s">
        <v>84</v>
      </c>
      <c r="J15" s="84" t="s">
        <v>77</v>
      </c>
      <c r="K15" s="84" t="s">
        <v>184</v>
      </c>
      <c r="L15" s="84" t="s">
        <v>84</v>
      </c>
      <c r="M15" s="130">
        <v>6</v>
      </c>
      <c r="N15" s="130">
        <v>16</v>
      </c>
    </row>
    <row r="16" spans="1:14" x14ac:dyDescent="0.25">
      <c r="A16" s="85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86"/>
    </row>
    <row r="17" spans="1:14" s="8" customFormat="1" ht="35.25" customHeight="1" x14ac:dyDescent="0.25">
      <c r="A17" s="162" t="s">
        <v>97</v>
      </c>
      <c r="B17" s="162"/>
      <c r="C17" s="94" t="s">
        <v>347</v>
      </c>
      <c r="D17" s="164" t="s">
        <v>98</v>
      </c>
      <c r="E17" s="165"/>
      <c r="F17" s="165"/>
      <c r="G17" s="165"/>
      <c r="H17" s="165"/>
      <c r="I17" s="165"/>
      <c r="J17" s="165"/>
      <c r="K17" s="165"/>
      <c r="L17" s="165"/>
      <c r="M17" s="165"/>
      <c r="N17" s="166"/>
    </row>
    <row r="18" spans="1:14" s="8" customFormat="1" x14ac:dyDescent="0.25">
      <c r="A18" s="95" t="s">
        <v>99</v>
      </c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</row>
    <row r="19" spans="1:14" s="8" customFormat="1" x14ac:dyDescent="0.25">
      <c r="A19" s="163" t="s">
        <v>100</v>
      </c>
      <c r="B19" s="163"/>
      <c r="C19" s="163"/>
      <c r="D19" s="163"/>
      <c r="E19" s="163"/>
      <c r="F19" s="163"/>
      <c r="G19" s="163"/>
      <c r="H19" s="163"/>
      <c r="I19" s="163"/>
      <c r="J19" s="163"/>
      <c r="K19" s="163"/>
      <c r="L19" s="163"/>
      <c r="M19" s="163"/>
    </row>
    <row r="20" spans="1:14" s="8" customFormat="1" x14ac:dyDescent="0.25">
      <c r="A20" s="163" t="s">
        <v>101</v>
      </c>
      <c r="B20" s="163"/>
      <c r="C20" s="163"/>
      <c r="D20" s="163"/>
      <c r="E20" s="163"/>
      <c r="F20" s="163"/>
      <c r="G20" s="163"/>
      <c r="H20" s="163"/>
      <c r="I20" s="163"/>
      <c r="J20" s="163"/>
      <c r="K20" s="163"/>
      <c r="L20" s="163"/>
      <c r="M20" s="163"/>
    </row>
    <row r="21" spans="1:14" s="8" customFormat="1" x14ac:dyDescent="0.25">
      <c r="A21" s="163" t="s">
        <v>156</v>
      </c>
      <c r="B21" s="163"/>
      <c r="C21" s="163"/>
      <c r="D21" s="163"/>
      <c r="E21" s="163"/>
      <c r="F21" s="163"/>
      <c r="G21" s="163"/>
      <c r="H21" s="95"/>
      <c r="I21" s="95"/>
      <c r="J21" s="95"/>
      <c r="K21" s="95"/>
      <c r="L21" s="95"/>
      <c r="M21" s="95"/>
    </row>
    <row r="22" spans="1:14" x14ac:dyDescent="0.25">
      <c r="A22" s="82"/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</row>
    <row r="23" spans="1:14" x14ac:dyDescent="0.25">
      <c r="A23" s="82"/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</row>
    <row r="24" spans="1:14" x14ac:dyDescent="0.25">
      <c r="A24" s="83"/>
      <c r="B24" s="83"/>
      <c r="C24" s="83"/>
      <c r="D24" s="83"/>
      <c r="E24" s="57"/>
      <c r="F24" s="83"/>
      <c r="G24" s="83"/>
      <c r="H24" s="83"/>
      <c r="I24" s="83"/>
      <c r="J24" s="83"/>
      <c r="K24" s="83"/>
      <c r="L24" s="57"/>
      <c r="M24" s="83"/>
    </row>
    <row r="25" spans="1:14" x14ac:dyDescent="0.25">
      <c r="A25" s="83"/>
      <c r="B25" s="83"/>
      <c r="C25" s="83"/>
      <c r="D25" s="83"/>
      <c r="E25" s="57"/>
      <c r="F25" s="83"/>
      <c r="G25" s="83"/>
      <c r="H25" s="83"/>
      <c r="I25" s="83"/>
      <c r="J25" s="83"/>
      <c r="K25" s="83"/>
      <c r="L25" s="57"/>
      <c r="M25" s="83"/>
    </row>
    <row r="26" spans="1:14" x14ac:dyDescent="0.25">
      <c r="A26" s="83"/>
      <c r="B26" s="83"/>
      <c r="C26" s="83"/>
      <c r="D26" s="83"/>
      <c r="E26" s="57"/>
      <c r="F26" s="83"/>
      <c r="G26" s="83"/>
      <c r="H26" s="83"/>
      <c r="I26" s="83"/>
      <c r="J26" s="83"/>
      <c r="K26" s="83"/>
      <c r="L26" s="57"/>
      <c r="M26" s="83"/>
    </row>
  </sheetData>
  <mergeCells count="7">
    <mergeCell ref="A1:N2"/>
    <mergeCell ref="A17:B17"/>
    <mergeCell ref="A19:M19"/>
    <mergeCell ref="A20:M20"/>
    <mergeCell ref="A21:G21"/>
    <mergeCell ref="D17:N17"/>
    <mergeCell ref="A3:N3"/>
  </mergeCells>
  <hyperlinks>
    <hyperlink ref="A20" r:id="rId1" xr:uid="{00000000-0004-0000-0000-000000000000}"/>
    <hyperlink ref="A19" r:id="rId2" xr:uid="{00000000-0004-0000-0000-000001000000}"/>
    <hyperlink ref="A21" r:id="rId3" xr:uid="{00000000-0004-0000-0000-000002000000}"/>
  </hyperlinks>
  <pageMargins left="0.19685039370078741" right="0.19685039370078741" top="0.78740157480314965" bottom="0.78740157480314965" header="0.31496062992125984" footer="0.31496062992125984"/>
  <pageSetup paperSize="9" scale="55" orientation="landscape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54"/>
  <sheetViews>
    <sheetView zoomScaleNormal="100" workbookViewId="0">
      <selection activeCell="H9" sqref="H9"/>
    </sheetView>
  </sheetViews>
  <sheetFormatPr defaultColWidth="10.28515625" defaultRowHeight="15" x14ac:dyDescent="0.25"/>
  <cols>
    <col min="1" max="1" width="14.7109375" style="1" customWidth="1"/>
    <col min="2" max="2" width="12" style="7" customWidth="1"/>
    <col min="3" max="3" width="9.7109375" style="1" customWidth="1"/>
    <col min="4" max="4" width="45.85546875" style="1" bestFit="1" customWidth="1"/>
    <col min="5" max="5" width="46.140625" style="1" bestFit="1" customWidth="1"/>
    <col min="6" max="16384" width="10.28515625" style="1"/>
  </cols>
  <sheetData>
    <row r="1" spans="1:5" x14ac:dyDescent="0.25">
      <c r="A1" s="175" t="s">
        <v>348</v>
      </c>
      <c r="B1" s="176"/>
      <c r="C1" s="176"/>
      <c r="D1" s="176"/>
      <c r="E1" s="177"/>
    </row>
    <row r="2" spans="1:5" x14ac:dyDescent="0.25">
      <c r="A2" s="178"/>
      <c r="B2" s="179"/>
      <c r="C2" s="179"/>
      <c r="D2" s="179"/>
      <c r="E2" s="180"/>
    </row>
    <row r="3" spans="1:5" x14ac:dyDescent="0.25">
      <c r="A3" s="85"/>
      <c r="B3" s="3"/>
      <c r="C3" s="2"/>
      <c r="D3" s="2"/>
      <c r="E3" s="86"/>
    </row>
    <row r="4" spans="1:5" x14ac:dyDescent="0.25">
      <c r="A4" s="181" t="s">
        <v>105</v>
      </c>
      <c r="B4" s="181" t="s">
        <v>106</v>
      </c>
      <c r="C4" s="89" t="s">
        <v>107</v>
      </c>
      <c r="D4" s="181" t="s">
        <v>108</v>
      </c>
      <c r="E4" s="181" t="s">
        <v>109</v>
      </c>
    </row>
    <row r="5" spans="1:5" x14ac:dyDescent="0.25">
      <c r="A5" s="181"/>
      <c r="B5" s="181"/>
      <c r="C5" s="90" t="s">
        <v>110</v>
      </c>
      <c r="D5" s="181"/>
      <c r="E5" s="181"/>
    </row>
    <row r="6" spans="1:5" x14ac:dyDescent="0.25">
      <c r="A6" s="170" t="s">
        <v>111</v>
      </c>
      <c r="B6" s="91" t="s">
        <v>112</v>
      </c>
      <c r="C6" s="91">
        <v>1.5</v>
      </c>
      <c r="D6" s="91">
        <v>0.3</v>
      </c>
      <c r="E6" s="91">
        <v>0.4</v>
      </c>
    </row>
    <row r="7" spans="1:5" x14ac:dyDescent="0.25">
      <c r="A7" s="171"/>
      <c r="B7" s="91" t="s">
        <v>113</v>
      </c>
      <c r="C7" s="91">
        <v>3</v>
      </c>
      <c r="D7" s="91">
        <v>1</v>
      </c>
      <c r="E7" s="91">
        <v>1</v>
      </c>
    </row>
    <row r="8" spans="1:5" x14ac:dyDescent="0.25">
      <c r="A8" s="171"/>
      <c r="B8" s="91" t="s">
        <v>114</v>
      </c>
      <c r="C8" s="91">
        <v>7.5</v>
      </c>
      <c r="D8" s="91">
        <v>0.5</v>
      </c>
      <c r="E8" s="91">
        <v>0.7</v>
      </c>
    </row>
    <row r="9" spans="1:5" x14ac:dyDescent="0.25">
      <c r="A9" s="171"/>
      <c r="B9" s="91" t="s">
        <v>115</v>
      </c>
      <c r="C9" s="91">
        <v>3</v>
      </c>
      <c r="D9" s="91">
        <v>1</v>
      </c>
      <c r="E9" s="91">
        <v>1</v>
      </c>
    </row>
    <row r="10" spans="1:5" x14ac:dyDescent="0.25">
      <c r="A10" s="171"/>
      <c r="B10" s="91" t="s">
        <v>116</v>
      </c>
      <c r="C10" s="91">
        <v>5</v>
      </c>
      <c r="D10" s="91">
        <v>0.3</v>
      </c>
      <c r="E10" s="91">
        <v>0.4</v>
      </c>
    </row>
    <row r="11" spans="1:5" x14ac:dyDescent="0.25">
      <c r="A11" s="172"/>
      <c r="B11" s="91" t="s">
        <v>117</v>
      </c>
      <c r="C11" s="91">
        <f>SUM(C6:C10)</f>
        <v>20</v>
      </c>
      <c r="D11" s="92"/>
      <c r="E11" s="92"/>
    </row>
    <row r="12" spans="1:5" x14ac:dyDescent="0.25">
      <c r="A12" s="174" t="s">
        <v>118</v>
      </c>
      <c r="B12" s="91" t="s">
        <v>119</v>
      </c>
      <c r="C12" s="91">
        <v>10</v>
      </c>
      <c r="D12" s="91">
        <v>0.3</v>
      </c>
      <c r="E12" s="91">
        <v>0.7</v>
      </c>
    </row>
    <row r="13" spans="1:5" x14ac:dyDescent="0.25">
      <c r="A13" s="174"/>
      <c r="B13" s="91" t="s">
        <v>120</v>
      </c>
      <c r="C13" s="91">
        <v>10</v>
      </c>
      <c r="D13" s="91">
        <v>0.3</v>
      </c>
      <c r="E13" s="91">
        <v>0.5</v>
      </c>
    </row>
    <row r="14" spans="1:5" x14ac:dyDescent="0.25">
      <c r="A14" s="174"/>
      <c r="B14" s="91" t="s">
        <v>117</v>
      </c>
      <c r="C14" s="91">
        <f>SUM(C12:C13)</f>
        <v>20</v>
      </c>
      <c r="D14" s="92"/>
      <c r="E14" s="92"/>
    </row>
    <row r="15" spans="1:5" ht="38.25" customHeight="1" x14ac:dyDescent="0.25">
      <c r="A15" s="93" t="s">
        <v>121</v>
      </c>
      <c r="B15" s="91" t="s">
        <v>122</v>
      </c>
      <c r="C15" s="91">
        <v>20</v>
      </c>
      <c r="D15" s="91">
        <v>0.3</v>
      </c>
      <c r="E15" s="91">
        <v>0.5</v>
      </c>
    </row>
    <row r="16" spans="1:5" x14ac:dyDescent="0.25">
      <c r="A16" s="173" t="s">
        <v>340</v>
      </c>
      <c r="B16" s="173"/>
      <c r="C16" s="173"/>
      <c r="D16" s="173"/>
      <c r="E16" s="173"/>
    </row>
    <row r="20" spans="1:5" s="7" customFormat="1" x14ac:dyDescent="0.25">
      <c r="A20" s="1"/>
      <c r="C20" s="1"/>
      <c r="D20" s="1"/>
      <c r="E20" s="1"/>
    </row>
    <row r="21" spans="1:5" ht="15" customHeight="1" x14ac:dyDescent="0.25"/>
    <row r="43" spans="4:4" x14ac:dyDescent="0.25">
      <c r="D43" s="88"/>
    </row>
    <row r="44" spans="4:4" x14ac:dyDescent="0.25">
      <c r="D44" s="88"/>
    </row>
    <row r="45" spans="4:4" x14ac:dyDescent="0.25">
      <c r="D45" s="88"/>
    </row>
    <row r="46" spans="4:4" x14ac:dyDescent="0.25">
      <c r="D46" s="88"/>
    </row>
    <row r="47" spans="4:4" x14ac:dyDescent="0.25">
      <c r="D47" s="88"/>
    </row>
    <row r="48" spans="4:4" x14ac:dyDescent="0.25">
      <c r="D48" s="88"/>
    </row>
    <row r="49" spans="4:4" x14ac:dyDescent="0.25">
      <c r="D49" s="88"/>
    </row>
    <row r="50" spans="4:4" x14ac:dyDescent="0.25">
      <c r="D50" s="88"/>
    </row>
    <row r="51" spans="4:4" x14ac:dyDescent="0.25">
      <c r="D51" s="88"/>
    </row>
    <row r="52" spans="4:4" x14ac:dyDescent="0.25">
      <c r="D52" s="88"/>
    </row>
    <row r="53" spans="4:4" x14ac:dyDescent="0.25">
      <c r="D53" s="88"/>
    </row>
    <row r="54" spans="4:4" x14ac:dyDescent="0.25">
      <c r="D54" s="88"/>
    </row>
  </sheetData>
  <mergeCells count="8">
    <mergeCell ref="A6:A11"/>
    <mergeCell ref="A16:E16"/>
    <mergeCell ref="A12:A14"/>
    <mergeCell ref="A1:E2"/>
    <mergeCell ref="A4:A5"/>
    <mergeCell ref="B4:B5"/>
    <mergeCell ref="D4:D5"/>
    <mergeCell ref="E4:E5"/>
  </mergeCells>
  <pageMargins left="0.78740157480314965" right="0.19685039370078741" top="0.78740157480314965" bottom="0.78740157480314965" header="0.31496062992125984" footer="0.31496062992125984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I108"/>
  <sheetViews>
    <sheetView zoomScale="55" zoomScaleNormal="55" workbookViewId="0">
      <selection sqref="A1:V1"/>
    </sheetView>
  </sheetViews>
  <sheetFormatPr defaultColWidth="12.28515625" defaultRowHeight="15" x14ac:dyDescent="0.25"/>
  <cols>
    <col min="1" max="1" width="9.42578125" style="58" customWidth="1"/>
    <col min="2" max="2" width="84.5703125" style="58" bestFit="1" customWidth="1"/>
    <col min="3" max="3" width="11.85546875" style="58" bestFit="1" customWidth="1"/>
    <col min="4" max="4" width="17.85546875" style="63" bestFit="1" customWidth="1"/>
    <col min="5" max="5" width="11.5703125" style="63" bestFit="1" customWidth="1"/>
    <col min="6" max="6" width="15" style="64" bestFit="1" customWidth="1"/>
    <col min="7" max="7" width="11.85546875" style="58" customWidth="1"/>
    <col min="8" max="8" width="17.85546875" style="63" bestFit="1" customWidth="1"/>
    <col min="9" max="9" width="11.5703125" style="63" bestFit="1" customWidth="1"/>
    <col min="10" max="10" width="15" style="58" bestFit="1" customWidth="1"/>
    <col min="11" max="11" width="11.85546875" style="58" bestFit="1" customWidth="1"/>
    <col min="12" max="12" width="17.85546875" style="63" bestFit="1" customWidth="1"/>
    <col min="13" max="13" width="11.5703125" style="63" bestFit="1" customWidth="1"/>
    <col min="14" max="14" width="15" style="58" bestFit="1" customWidth="1"/>
    <col min="15" max="15" width="11.85546875" style="58" customWidth="1"/>
    <col min="16" max="16" width="17.85546875" style="63" bestFit="1" customWidth="1"/>
    <col min="17" max="17" width="11.5703125" style="63" bestFit="1" customWidth="1"/>
    <col min="18" max="18" width="15" style="58" bestFit="1" customWidth="1"/>
    <col min="19" max="19" width="11.85546875" style="58" bestFit="1" customWidth="1"/>
    <col min="20" max="20" width="17.85546875" style="63" bestFit="1" customWidth="1"/>
    <col min="21" max="21" width="11.5703125" style="63" bestFit="1" customWidth="1"/>
    <col min="22" max="22" width="15" style="58" bestFit="1" customWidth="1"/>
    <col min="23" max="23" width="12.28515625" style="58" customWidth="1"/>
    <col min="24" max="24" width="13.42578125" style="58" customWidth="1"/>
    <col min="25" max="25" width="84.5703125" style="65" bestFit="1" customWidth="1"/>
    <col min="26" max="26" width="14.5703125" style="57" customWidth="1"/>
    <col min="27" max="27" width="17.85546875" style="58" bestFit="1" customWidth="1"/>
    <col min="28" max="28" width="17.85546875" style="66" bestFit="1" customWidth="1"/>
    <col min="29" max="29" width="16.28515625" style="67" bestFit="1" customWidth="1"/>
    <col min="30" max="30" width="16.5703125" style="58" bestFit="1" customWidth="1"/>
    <col min="31" max="31" width="9.42578125" style="58" bestFit="1" customWidth="1"/>
    <col min="32" max="32" width="17.28515625" style="102" bestFit="1" customWidth="1"/>
    <col min="33" max="33" width="21.42578125" style="102" bestFit="1" customWidth="1"/>
    <col min="34" max="34" width="41.7109375" style="102" customWidth="1"/>
    <col min="35" max="16384" width="12.28515625" style="58"/>
  </cols>
  <sheetData>
    <row r="1" spans="1:35" s="103" customFormat="1" ht="15.75" thickBot="1" x14ac:dyDescent="0.3">
      <c r="A1" s="203" t="s">
        <v>168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5"/>
      <c r="X1" s="199" t="s">
        <v>338</v>
      </c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04"/>
    </row>
    <row r="2" spans="1:35" x14ac:dyDescent="0.25">
      <c r="A2" s="50"/>
      <c r="B2" s="53"/>
      <c r="C2" s="53"/>
      <c r="D2" s="68"/>
      <c r="E2" s="68"/>
      <c r="F2" s="69"/>
      <c r="G2" s="53"/>
      <c r="H2" s="68"/>
      <c r="I2" s="68"/>
      <c r="J2" s="53"/>
      <c r="K2" s="53"/>
      <c r="L2" s="68"/>
      <c r="M2" s="68"/>
      <c r="N2" s="53"/>
      <c r="O2" s="53"/>
      <c r="P2" s="68"/>
      <c r="Q2" s="68"/>
      <c r="R2" s="53"/>
      <c r="S2" s="53"/>
      <c r="T2" s="68"/>
      <c r="U2" s="68"/>
      <c r="V2" s="56"/>
      <c r="X2" s="206"/>
      <c r="Y2" s="207"/>
      <c r="Z2" s="207"/>
      <c r="AA2" s="207"/>
      <c r="AB2" s="207"/>
      <c r="AC2" s="207"/>
      <c r="AD2" s="207"/>
      <c r="AE2" s="207"/>
      <c r="AF2" s="207"/>
      <c r="AG2" s="207"/>
      <c r="AH2" s="208"/>
    </row>
    <row r="3" spans="1:35" s="61" customFormat="1" x14ac:dyDescent="0.25">
      <c r="A3" s="189" t="s">
        <v>42</v>
      </c>
      <c r="B3" s="189"/>
      <c r="C3" s="189"/>
      <c r="D3" s="189"/>
      <c r="E3" s="189"/>
      <c r="F3" s="189"/>
      <c r="G3" s="189" t="s">
        <v>350</v>
      </c>
      <c r="H3" s="189"/>
      <c r="I3" s="189"/>
      <c r="J3" s="189"/>
      <c r="K3" s="189"/>
      <c r="L3" s="189"/>
      <c r="M3" s="189" t="s">
        <v>78</v>
      </c>
      <c r="N3" s="189"/>
      <c r="O3" s="189"/>
      <c r="P3" s="189"/>
      <c r="Q3" s="189" t="s">
        <v>127</v>
      </c>
      <c r="R3" s="189"/>
      <c r="S3" s="189"/>
      <c r="T3" s="189"/>
      <c r="U3" s="189"/>
      <c r="V3" s="189"/>
      <c r="X3" s="162" t="s">
        <v>42</v>
      </c>
      <c r="Y3" s="162"/>
      <c r="Z3" s="189" t="s">
        <v>350</v>
      </c>
      <c r="AA3" s="189"/>
      <c r="AB3" s="189"/>
      <c r="AC3" s="189"/>
      <c r="AD3" s="189"/>
      <c r="AE3" s="189" t="str">
        <f>+M3</f>
        <v>TEC-2</v>
      </c>
      <c r="AF3" s="189"/>
      <c r="AG3" s="200" t="str">
        <f>+Q3</f>
        <v>LOTE 1</v>
      </c>
      <c r="AH3" s="200"/>
    </row>
    <row r="4" spans="1:35" s="19" customFormat="1" x14ac:dyDescent="0.25">
      <c r="A4" s="41"/>
      <c r="B4" s="18"/>
      <c r="C4" s="18"/>
      <c r="D4" s="20"/>
      <c r="E4" s="18"/>
      <c r="F4" s="20"/>
      <c r="G4" s="18"/>
      <c r="H4" s="21"/>
      <c r="I4" s="22"/>
      <c r="J4" s="18"/>
      <c r="K4" s="18"/>
      <c r="L4" s="21"/>
      <c r="M4" s="22"/>
      <c r="N4" s="18"/>
      <c r="O4" s="18"/>
      <c r="P4" s="21"/>
      <c r="Q4" s="22"/>
      <c r="R4" s="18"/>
      <c r="S4" s="18"/>
      <c r="T4" s="22"/>
      <c r="U4" s="22"/>
      <c r="V4" s="42"/>
      <c r="X4" s="191"/>
      <c r="Y4" s="192"/>
      <c r="Z4" s="192"/>
      <c r="AA4" s="192"/>
      <c r="AB4" s="192"/>
      <c r="AC4" s="192"/>
      <c r="AD4" s="192"/>
      <c r="AE4" s="192"/>
      <c r="AF4" s="192"/>
      <c r="AG4" s="192"/>
      <c r="AH4" s="193"/>
    </row>
    <row r="5" spans="1:35" s="62" customFormat="1" x14ac:dyDescent="0.25">
      <c r="A5" s="189" t="s">
        <v>123</v>
      </c>
      <c r="B5" s="189"/>
      <c r="C5" s="189" t="s">
        <v>131</v>
      </c>
      <c r="D5" s="189"/>
      <c r="E5" s="189"/>
      <c r="F5" s="76">
        <v>200</v>
      </c>
      <c r="G5" s="189" t="s">
        <v>132</v>
      </c>
      <c r="H5" s="189"/>
      <c r="I5" s="189"/>
      <c r="J5" s="77">
        <v>52</v>
      </c>
      <c r="K5" s="189" t="s">
        <v>128</v>
      </c>
      <c r="L5" s="189"/>
      <c r="M5" s="189"/>
      <c r="N5" s="77">
        <v>50</v>
      </c>
      <c r="O5" s="189" t="s">
        <v>129</v>
      </c>
      <c r="P5" s="189"/>
      <c r="Q5" s="189"/>
      <c r="R5" s="77">
        <v>50</v>
      </c>
      <c r="S5" s="189" t="s">
        <v>130</v>
      </c>
      <c r="T5" s="189"/>
      <c r="U5" s="189"/>
      <c r="V5" s="77">
        <v>13</v>
      </c>
      <c r="X5" s="189" t="s">
        <v>123</v>
      </c>
      <c r="Y5" s="189"/>
      <c r="Z5" s="189"/>
      <c r="AA5" s="189"/>
      <c r="AB5" s="189"/>
      <c r="AC5" s="189"/>
      <c r="AD5" s="189"/>
      <c r="AE5" s="189" t="s">
        <v>43</v>
      </c>
      <c r="AF5" s="189"/>
      <c r="AG5" s="189"/>
      <c r="AH5" s="151">
        <f>+V5+R5+N5+F5+J5</f>
        <v>365</v>
      </c>
    </row>
    <row r="6" spans="1:35" x14ac:dyDescent="0.25">
      <c r="A6" s="78" t="s">
        <v>102</v>
      </c>
      <c r="B6" s="190" t="s">
        <v>137</v>
      </c>
      <c r="C6" s="74" t="s">
        <v>41</v>
      </c>
      <c r="D6" s="75" t="s">
        <v>159</v>
      </c>
      <c r="E6" s="75" t="s">
        <v>44</v>
      </c>
      <c r="F6" s="79" t="s">
        <v>169</v>
      </c>
      <c r="G6" s="74" t="s">
        <v>41</v>
      </c>
      <c r="H6" s="75" t="s">
        <v>159</v>
      </c>
      <c r="I6" s="75" t="s">
        <v>44</v>
      </c>
      <c r="J6" s="79" t="s">
        <v>169</v>
      </c>
      <c r="K6" s="74" t="s">
        <v>41</v>
      </c>
      <c r="L6" s="75" t="s">
        <v>159</v>
      </c>
      <c r="M6" s="75" t="s">
        <v>44</v>
      </c>
      <c r="N6" s="79" t="s">
        <v>169</v>
      </c>
      <c r="O6" s="74" t="s">
        <v>41</v>
      </c>
      <c r="P6" s="75" t="s">
        <v>159</v>
      </c>
      <c r="Q6" s="75" t="s">
        <v>44</v>
      </c>
      <c r="R6" s="79" t="s">
        <v>169</v>
      </c>
      <c r="S6" s="74" t="s">
        <v>41</v>
      </c>
      <c r="T6" s="75" t="s">
        <v>159</v>
      </c>
      <c r="U6" s="75" t="s">
        <v>44</v>
      </c>
      <c r="V6" s="79" t="s">
        <v>169</v>
      </c>
      <c r="X6" s="188" t="s">
        <v>336</v>
      </c>
      <c r="Y6" s="162" t="s">
        <v>138</v>
      </c>
      <c r="Z6" s="188" t="s">
        <v>335</v>
      </c>
      <c r="AA6" s="77" t="s">
        <v>104</v>
      </c>
      <c r="AB6" s="152" t="s">
        <v>160</v>
      </c>
      <c r="AC6" s="153" t="s">
        <v>136</v>
      </c>
      <c r="AD6" s="87" t="s">
        <v>133</v>
      </c>
      <c r="AE6" s="151" t="s">
        <v>41</v>
      </c>
      <c r="AF6" s="151" t="s">
        <v>45</v>
      </c>
      <c r="AG6" s="154" t="s">
        <v>46</v>
      </c>
      <c r="AH6" s="196" t="s">
        <v>337</v>
      </c>
    </row>
    <row r="7" spans="1:35" x14ac:dyDescent="0.25">
      <c r="A7" s="74" t="s">
        <v>103</v>
      </c>
      <c r="B7" s="190"/>
      <c r="C7" s="74" t="s">
        <v>124</v>
      </c>
      <c r="D7" s="75" t="s">
        <v>173</v>
      </c>
      <c r="E7" s="75" t="s">
        <v>48</v>
      </c>
      <c r="F7" s="80" t="s">
        <v>172</v>
      </c>
      <c r="G7" s="74" t="s">
        <v>124</v>
      </c>
      <c r="H7" s="75" t="s">
        <v>173</v>
      </c>
      <c r="I7" s="75" t="s">
        <v>48</v>
      </c>
      <c r="J7" s="80" t="s">
        <v>172</v>
      </c>
      <c r="K7" s="74" t="s">
        <v>124</v>
      </c>
      <c r="L7" s="75" t="s">
        <v>173</v>
      </c>
      <c r="M7" s="75" t="s">
        <v>48</v>
      </c>
      <c r="N7" s="80" t="s">
        <v>172</v>
      </c>
      <c r="O7" s="74" t="s">
        <v>124</v>
      </c>
      <c r="P7" s="75" t="s">
        <v>173</v>
      </c>
      <c r="Q7" s="75" t="s">
        <v>48</v>
      </c>
      <c r="R7" s="80" t="s">
        <v>172</v>
      </c>
      <c r="S7" s="74" t="s">
        <v>124</v>
      </c>
      <c r="T7" s="75" t="s">
        <v>173</v>
      </c>
      <c r="U7" s="75" t="s">
        <v>48</v>
      </c>
      <c r="V7" s="80" t="s">
        <v>172</v>
      </c>
      <c r="X7" s="188"/>
      <c r="Y7" s="162"/>
      <c r="Z7" s="188"/>
      <c r="AA7" s="77" t="s">
        <v>170</v>
      </c>
      <c r="AB7" s="152" t="s">
        <v>158</v>
      </c>
      <c r="AC7" s="153" t="s">
        <v>134</v>
      </c>
      <c r="AD7" s="87" t="s">
        <v>135</v>
      </c>
      <c r="AE7" s="77" t="s">
        <v>47</v>
      </c>
      <c r="AF7" s="155" t="s">
        <v>167</v>
      </c>
      <c r="AG7" s="156" t="s">
        <v>171</v>
      </c>
      <c r="AH7" s="196"/>
    </row>
    <row r="8" spans="1:35" s="123" customFormat="1" x14ac:dyDescent="0.25">
      <c r="A8" s="46">
        <v>1002</v>
      </c>
      <c r="B8" s="118" t="s">
        <v>188</v>
      </c>
      <c r="C8" s="46">
        <v>7</v>
      </c>
      <c r="D8" s="46">
        <v>45</v>
      </c>
      <c r="E8" s="96">
        <v>1278</v>
      </c>
      <c r="F8" s="96">
        <v>84.75</v>
      </c>
      <c r="G8" s="46">
        <v>6</v>
      </c>
      <c r="H8" s="46">
        <v>36</v>
      </c>
      <c r="I8" s="96">
        <v>1022.4</v>
      </c>
      <c r="J8" s="96">
        <v>67.8</v>
      </c>
      <c r="K8" s="46">
        <v>4</v>
      </c>
      <c r="L8" s="46">
        <v>23</v>
      </c>
      <c r="M8" s="96">
        <v>653.19999999999993</v>
      </c>
      <c r="N8" s="96">
        <v>43.31666666666667</v>
      </c>
      <c r="O8" s="46">
        <v>3</v>
      </c>
      <c r="P8" s="46">
        <v>18</v>
      </c>
      <c r="Q8" s="96">
        <v>511.2</v>
      </c>
      <c r="R8" s="96">
        <v>33.9</v>
      </c>
      <c r="S8" s="46">
        <v>3</v>
      </c>
      <c r="T8" s="46">
        <v>18</v>
      </c>
      <c r="U8" s="96">
        <v>511.2</v>
      </c>
      <c r="V8" s="46">
        <v>33.9</v>
      </c>
      <c r="X8" s="121">
        <f>+A8</f>
        <v>1002</v>
      </c>
      <c r="Y8" s="118" t="str">
        <f>+B8</f>
        <v>SHOPPING IGUATEMI / TERMINAL METROPOLITANO - VIA BRASÍLIA</v>
      </c>
      <c r="Z8" s="46" t="s">
        <v>127</v>
      </c>
      <c r="AA8" s="46">
        <v>103</v>
      </c>
      <c r="AB8" s="46">
        <v>28.4</v>
      </c>
      <c r="AC8" s="46">
        <v>16.572815533980581</v>
      </c>
      <c r="AD8" s="46">
        <v>17</v>
      </c>
      <c r="AE8" s="46">
        <f t="shared" ref="AE8:AE31" si="0">+C8</f>
        <v>7</v>
      </c>
      <c r="AF8" s="46">
        <f t="shared" ref="AF8:AF31" si="1">(((+E8*$F$5)+(I8*$J$5)+(M8*$N$5)+(Q8*$R$5)+(U8*$V$5)))*1.04</f>
        <v>388575.61599999998</v>
      </c>
      <c r="AG8" s="96">
        <f t="shared" ref="AG8:AG31" si="2">+D8*$F$5+H8*$J$5+L8*$N$5+P8*$R$5+T8*$V$5</f>
        <v>13156</v>
      </c>
      <c r="AH8" s="96">
        <f t="shared" ref="AH8:AH31" si="3">(+F8*$F$5+J8*$J$5+N8*$N$5+R8*$R$5+(V8*$V$5*2))*1.04</f>
        <v>26226.546666666665</v>
      </c>
    </row>
    <row r="9" spans="1:35" s="123" customFormat="1" x14ac:dyDescent="0.25">
      <c r="A9" s="46">
        <v>2001</v>
      </c>
      <c r="B9" s="118" t="s">
        <v>201</v>
      </c>
      <c r="C9" s="46">
        <v>3</v>
      </c>
      <c r="D9" s="46">
        <v>26</v>
      </c>
      <c r="E9" s="96">
        <v>579.80000000000007</v>
      </c>
      <c r="F9" s="96">
        <v>38.56666666666667</v>
      </c>
      <c r="G9" s="46">
        <v>3</v>
      </c>
      <c r="H9" s="46">
        <v>20</v>
      </c>
      <c r="I9" s="96">
        <v>446</v>
      </c>
      <c r="J9" s="96">
        <v>29.666666666666668</v>
      </c>
      <c r="K9" s="46">
        <v>2</v>
      </c>
      <c r="L9" s="46">
        <v>13</v>
      </c>
      <c r="M9" s="96">
        <v>289.90000000000003</v>
      </c>
      <c r="N9" s="96">
        <v>19.283333333333335</v>
      </c>
      <c r="O9" s="46">
        <v>2</v>
      </c>
      <c r="P9" s="46">
        <v>11</v>
      </c>
      <c r="Q9" s="96">
        <v>245.3</v>
      </c>
      <c r="R9" s="96">
        <v>16.316666666666666</v>
      </c>
      <c r="S9" s="46">
        <v>2</v>
      </c>
      <c r="T9" s="46">
        <v>11</v>
      </c>
      <c r="U9" s="96">
        <v>245.3</v>
      </c>
      <c r="V9" s="46">
        <v>16.316666666666666</v>
      </c>
      <c r="X9" s="121">
        <f t="shared" ref="X9:X31" si="4">+A9</f>
        <v>2001</v>
      </c>
      <c r="Y9" s="118" t="str">
        <f t="shared" ref="Y9:Y31" si="5">+B9</f>
        <v>CIDADE JUDICIÁRIA / CIRCULAR CENTRO - VIA GÊNESIS</v>
      </c>
      <c r="Z9" s="46" t="s">
        <v>127</v>
      </c>
      <c r="AA9" s="46">
        <v>79</v>
      </c>
      <c r="AB9" s="46">
        <v>22.3</v>
      </c>
      <c r="AC9" s="46">
        <v>17.1264705882353</v>
      </c>
      <c r="AD9" s="46">
        <v>30</v>
      </c>
      <c r="AE9" s="46">
        <f t="shared" si="0"/>
        <v>3</v>
      </c>
      <c r="AF9" s="46">
        <f t="shared" si="1"/>
        <v>175864.93599999999</v>
      </c>
      <c r="AG9" s="96">
        <f t="shared" si="2"/>
        <v>7583</v>
      </c>
      <c r="AH9" s="96">
        <f t="shared" si="3"/>
        <v>11918.642666666667</v>
      </c>
    </row>
    <row r="10" spans="1:35" s="123" customFormat="1" x14ac:dyDescent="0.25">
      <c r="A10" s="46">
        <v>2004</v>
      </c>
      <c r="B10" s="118" t="s">
        <v>205</v>
      </c>
      <c r="C10" s="46">
        <v>7</v>
      </c>
      <c r="D10" s="46">
        <v>59</v>
      </c>
      <c r="E10" s="96">
        <v>1504.5</v>
      </c>
      <c r="F10" s="96">
        <v>89.483333333333334</v>
      </c>
      <c r="G10" s="46">
        <v>6</v>
      </c>
      <c r="H10" s="46">
        <v>47</v>
      </c>
      <c r="I10" s="96">
        <v>1198.5</v>
      </c>
      <c r="J10" s="96">
        <v>71.283333333333331</v>
      </c>
      <c r="K10" s="46">
        <v>4</v>
      </c>
      <c r="L10" s="46">
        <v>30</v>
      </c>
      <c r="M10" s="96">
        <v>765</v>
      </c>
      <c r="N10" s="96">
        <v>45.5</v>
      </c>
      <c r="O10" s="46">
        <v>3</v>
      </c>
      <c r="P10" s="46">
        <v>24</v>
      </c>
      <c r="Q10" s="96">
        <v>612</v>
      </c>
      <c r="R10" s="96">
        <v>36.4</v>
      </c>
      <c r="S10" s="46">
        <v>3</v>
      </c>
      <c r="T10" s="46">
        <v>24</v>
      </c>
      <c r="U10" s="96">
        <v>612</v>
      </c>
      <c r="V10" s="46">
        <v>36.4</v>
      </c>
      <c r="X10" s="121">
        <f t="shared" si="4"/>
        <v>2004</v>
      </c>
      <c r="Y10" s="118" t="str">
        <f t="shared" si="5"/>
        <v>ALPHAVILLE DOM PEDRO / ESTAÇÃO EXPEDICIONÁRIOS</v>
      </c>
      <c r="Z10" s="46" t="s">
        <v>127</v>
      </c>
      <c r="AA10" s="46">
        <v>81</v>
      </c>
      <c r="AB10" s="46">
        <v>25.5</v>
      </c>
      <c r="AC10" s="46">
        <v>18.903703703703709</v>
      </c>
      <c r="AD10" s="46">
        <v>13</v>
      </c>
      <c r="AE10" s="46">
        <f t="shared" si="0"/>
        <v>7</v>
      </c>
      <c r="AF10" s="46">
        <f t="shared" si="1"/>
        <v>457629.12</v>
      </c>
      <c r="AG10" s="96">
        <f t="shared" si="2"/>
        <v>17256</v>
      </c>
      <c r="AH10" s="96">
        <f t="shared" si="3"/>
        <v>27710.592000000004</v>
      </c>
    </row>
    <row r="11" spans="1:35" s="123" customFormat="1" x14ac:dyDescent="0.25">
      <c r="A11" s="46">
        <v>2006</v>
      </c>
      <c r="B11" s="118" t="s">
        <v>207</v>
      </c>
      <c r="C11" s="46">
        <v>2</v>
      </c>
      <c r="D11" s="46">
        <v>12</v>
      </c>
      <c r="E11" s="96">
        <v>524.40000000000009</v>
      </c>
      <c r="F11" s="96">
        <v>25.875090909090897</v>
      </c>
      <c r="G11" s="46">
        <v>2</v>
      </c>
      <c r="H11" s="46">
        <v>9</v>
      </c>
      <c r="I11" s="96">
        <v>393.3</v>
      </c>
      <c r="J11" s="96">
        <v>19.406318181818172</v>
      </c>
      <c r="K11" s="46">
        <v>1</v>
      </c>
      <c r="L11" s="46">
        <v>6</v>
      </c>
      <c r="M11" s="96">
        <v>262.20000000000005</v>
      </c>
      <c r="N11" s="96">
        <v>12.937545454545448</v>
      </c>
      <c r="O11" s="46">
        <v>1</v>
      </c>
      <c r="P11" s="46">
        <v>5</v>
      </c>
      <c r="Q11" s="96">
        <v>218.5</v>
      </c>
      <c r="R11" s="96">
        <v>10.781287878787873</v>
      </c>
      <c r="S11" s="46">
        <v>1</v>
      </c>
      <c r="T11" s="46">
        <v>5</v>
      </c>
      <c r="U11" s="96">
        <v>218.5</v>
      </c>
      <c r="V11" s="46">
        <v>10.781287878787873</v>
      </c>
      <c r="X11" s="121">
        <f t="shared" si="4"/>
        <v>2006</v>
      </c>
      <c r="Y11" s="118" t="str">
        <f t="shared" si="5"/>
        <v>RESIDENCIAL ALECRINS / ESTAÇÃO EXPEDICIONÁRIOS - VIA POMARES</v>
      </c>
      <c r="Z11" s="46" t="s">
        <v>127</v>
      </c>
      <c r="AA11" s="46">
        <v>119.3754545454545</v>
      </c>
      <c r="AB11" s="46">
        <v>43.7</v>
      </c>
      <c r="AC11" s="46">
        <v>22</v>
      </c>
      <c r="AD11" s="46">
        <v>65</v>
      </c>
      <c r="AE11" s="46">
        <f t="shared" si="0"/>
        <v>2</v>
      </c>
      <c r="AF11" s="46">
        <f t="shared" si="1"/>
        <v>158295.38400000005</v>
      </c>
      <c r="AG11" s="96">
        <f t="shared" si="2"/>
        <v>3483</v>
      </c>
      <c r="AH11" s="96">
        <f t="shared" si="3"/>
        <v>7956.4179539393908</v>
      </c>
    </row>
    <row r="12" spans="1:35" s="123" customFormat="1" x14ac:dyDescent="0.25">
      <c r="A12" s="46">
        <v>3001</v>
      </c>
      <c r="B12" s="118" t="s">
        <v>212</v>
      </c>
      <c r="C12" s="46">
        <v>3</v>
      </c>
      <c r="D12" s="46">
        <v>24</v>
      </c>
      <c r="E12" s="96">
        <v>703.2</v>
      </c>
      <c r="F12" s="96">
        <v>38.799999999999997</v>
      </c>
      <c r="G12" s="46">
        <v>3</v>
      </c>
      <c r="H12" s="46">
        <v>19</v>
      </c>
      <c r="I12" s="96">
        <v>556.70000000000005</v>
      </c>
      <c r="J12" s="96">
        <v>30.716666666666665</v>
      </c>
      <c r="K12" s="46">
        <v>2</v>
      </c>
      <c r="L12" s="46">
        <v>12</v>
      </c>
      <c r="M12" s="96">
        <v>351.6</v>
      </c>
      <c r="N12" s="96">
        <v>19.399999999999999</v>
      </c>
      <c r="O12" s="46">
        <v>2</v>
      </c>
      <c r="P12" s="46">
        <v>10</v>
      </c>
      <c r="Q12" s="96">
        <v>293</v>
      </c>
      <c r="R12" s="96">
        <v>16.166666666666668</v>
      </c>
      <c r="S12" s="46">
        <v>2</v>
      </c>
      <c r="T12" s="46">
        <v>10</v>
      </c>
      <c r="U12" s="96">
        <v>293</v>
      </c>
      <c r="V12" s="46">
        <v>16.166666666666668</v>
      </c>
      <c r="X12" s="121">
        <f t="shared" si="4"/>
        <v>3001</v>
      </c>
      <c r="Y12" s="118" t="str">
        <f t="shared" si="5"/>
        <v>JARDIM SANTA GENEBRA / CIRCULAR CENTRO - VIA SHOPPING DOM PEDRO</v>
      </c>
      <c r="Z12" s="46" t="s">
        <v>127</v>
      </c>
      <c r="AA12" s="46">
        <v>87</v>
      </c>
      <c r="AB12" s="46">
        <v>29.3</v>
      </c>
      <c r="AC12" s="46">
        <v>20.23448275862069</v>
      </c>
      <c r="AD12" s="46">
        <v>33</v>
      </c>
      <c r="AE12" s="46">
        <f t="shared" si="0"/>
        <v>3</v>
      </c>
      <c r="AF12" s="46">
        <f t="shared" si="1"/>
        <v>213852.49600000001</v>
      </c>
      <c r="AG12" s="96">
        <f t="shared" si="2"/>
        <v>7018</v>
      </c>
      <c r="AH12" s="96">
        <f t="shared" si="3"/>
        <v>12018.170666666669</v>
      </c>
    </row>
    <row r="13" spans="1:35" s="123" customFormat="1" x14ac:dyDescent="0.25">
      <c r="A13" s="46">
        <v>4001</v>
      </c>
      <c r="B13" s="118" t="s">
        <v>221</v>
      </c>
      <c r="C13" s="46">
        <v>2</v>
      </c>
      <c r="D13" s="46">
        <v>18</v>
      </c>
      <c r="E13" s="96">
        <v>480.59999999999997</v>
      </c>
      <c r="F13" s="96">
        <v>25.8</v>
      </c>
      <c r="G13" s="46">
        <v>2</v>
      </c>
      <c r="H13" s="46">
        <v>14</v>
      </c>
      <c r="I13" s="96">
        <v>373.8</v>
      </c>
      <c r="J13" s="96">
        <v>20.066666666666666</v>
      </c>
      <c r="K13" s="46">
        <v>1</v>
      </c>
      <c r="L13" s="46">
        <v>9</v>
      </c>
      <c r="M13" s="96">
        <v>240.29999999999998</v>
      </c>
      <c r="N13" s="96">
        <v>12.9</v>
      </c>
      <c r="O13" s="46">
        <v>1</v>
      </c>
      <c r="P13" s="46">
        <v>8</v>
      </c>
      <c r="Q13" s="96">
        <v>213.6</v>
      </c>
      <c r="R13" s="96">
        <v>11.466666666666667</v>
      </c>
      <c r="S13" s="46">
        <v>1</v>
      </c>
      <c r="T13" s="46">
        <v>8</v>
      </c>
      <c r="U13" s="96">
        <v>213.6</v>
      </c>
      <c r="V13" s="46">
        <v>11.466666666666667</v>
      </c>
      <c r="X13" s="121">
        <f t="shared" si="4"/>
        <v>4001</v>
      </c>
      <c r="Y13" s="118" t="str">
        <f t="shared" si="5"/>
        <v>JARDIM SANTA MÔNICA / CORREDOR CENTRAL</v>
      </c>
      <c r="Z13" s="46" t="s">
        <v>127</v>
      </c>
      <c r="AA13" s="46">
        <v>76</v>
      </c>
      <c r="AB13" s="46">
        <v>26.7</v>
      </c>
      <c r="AC13" s="46">
        <v>21.078947368421051</v>
      </c>
      <c r="AD13" s="46">
        <v>43</v>
      </c>
      <c r="AE13" s="46">
        <f t="shared" si="0"/>
        <v>2</v>
      </c>
      <c r="AF13" s="46">
        <f t="shared" si="1"/>
        <v>146670.576</v>
      </c>
      <c r="AG13" s="96">
        <f t="shared" si="2"/>
        <v>5282</v>
      </c>
      <c r="AH13" s="96">
        <f t="shared" si="3"/>
        <v>8028.7306666666673</v>
      </c>
    </row>
    <row r="14" spans="1:35" s="123" customFormat="1" x14ac:dyDescent="0.25">
      <c r="A14" s="46">
        <v>4002</v>
      </c>
      <c r="B14" s="118" t="s">
        <v>222</v>
      </c>
      <c r="C14" s="46">
        <v>7</v>
      </c>
      <c r="D14" s="46">
        <v>55</v>
      </c>
      <c r="E14" s="96">
        <v>1573</v>
      </c>
      <c r="F14" s="96">
        <v>86.166666666666671</v>
      </c>
      <c r="G14" s="46">
        <v>6</v>
      </c>
      <c r="H14" s="46">
        <v>44</v>
      </c>
      <c r="I14" s="96">
        <v>1258.4000000000001</v>
      </c>
      <c r="J14" s="96">
        <v>68.933333333333337</v>
      </c>
      <c r="K14" s="46">
        <v>4</v>
      </c>
      <c r="L14" s="46">
        <v>28</v>
      </c>
      <c r="M14" s="96">
        <v>800.80000000000007</v>
      </c>
      <c r="N14" s="96">
        <v>43.866666666666667</v>
      </c>
      <c r="O14" s="46">
        <v>3</v>
      </c>
      <c r="P14" s="46">
        <v>22</v>
      </c>
      <c r="Q14" s="96">
        <v>629.20000000000005</v>
      </c>
      <c r="R14" s="96">
        <v>34.466666666666669</v>
      </c>
      <c r="S14" s="46">
        <v>3</v>
      </c>
      <c r="T14" s="46">
        <v>22</v>
      </c>
      <c r="U14" s="96">
        <v>629.20000000000005</v>
      </c>
      <c r="V14" s="46">
        <v>34.466666666666669</v>
      </c>
      <c r="X14" s="121">
        <f t="shared" si="4"/>
        <v>4002</v>
      </c>
      <c r="Y14" s="118" t="str">
        <f t="shared" si="5"/>
        <v>CDHU AMARAIS / CORREDOR CENTRAL</v>
      </c>
      <c r="Z14" s="46" t="s">
        <v>127</v>
      </c>
      <c r="AA14" s="46">
        <v>84</v>
      </c>
      <c r="AB14" s="46">
        <v>28.6</v>
      </c>
      <c r="AC14" s="46">
        <v>20.464285714285719</v>
      </c>
      <c r="AD14" s="46">
        <v>14</v>
      </c>
      <c r="AE14" s="46">
        <f t="shared" si="0"/>
        <v>7</v>
      </c>
      <c r="AF14" s="46">
        <f t="shared" si="1"/>
        <v>478105.05599999998</v>
      </c>
      <c r="AG14" s="96">
        <f t="shared" si="2"/>
        <v>16074</v>
      </c>
      <c r="AH14" s="96">
        <f t="shared" si="3"/>
        <v>26655.893333333337</v>
      </c>
    </row>
    <row r="15" spans="1:35" s="123" customFormat="1" x14ac:dyDescent="0.25">
      <c r="A15" s="46">
        <v>4004</v>
      </c>
      <c r="B15" s="118" t="s">
        <v>224</v>
      </c>
      <c r="C15" s="46">
        <v>2</v>
      </c>
      <c r="D15" s="46">
        <v>15</v>
      </c>
      <c r="E15" s="96">
        <v>487.5</v>
      </c>
      <c r="F15" s="96">
        <v>26</v>
      </c>
      <c r="G15" s="46">
        <v>2</v>
      </c>
      <c r="H15" s="46">
        <v>12</v>
      </c>
      <c r="I15" s="96">
        <v>390</v>
      </c>
      <c r="J15" s="96">
        <v>20.8</v>
      </c>
      <c r="K15" s="46">
        <v>1</v>
      </c>
      <c r="L15" s="46">
        <v>8</v>
      </c>
      <c r="M15" s="96">
        <v>260</v>
      </c>
      <c r="N15" s="96">
        <v>13.866666666666667</v>
      </c>
      <c r="O15" s="46">
        <v>1</v>
      </c>
      <c r="P15" s="46">
        <v>6</v>
      </c>
      <c r="Q15" s="96">
        <v>195</v>
      </c>
      <c r="R15" s="96">
        <v>10.4</v>
      </c>
      <c r="S15" s="46">
        <v>1</v>
      </c>
      <c r="T15" s="46">
        <v>6</v>
      </c>
      <c r="U15" s="96">
        <v>195</v>
      </c>
      <c r="V15" s="46">
        <v>10.4</v>
      </c>
      <c r="X15" s="121">
        <f t="shared" si="4"/>
        <v>4004</v>
      </c>
      <c r="Y15" s="118" t="str">
        <f t="shared" si="5"/>
        <v>RECANTO DA FORTUNA / CORREDOR CENTRAL - VIA MIRASSOL</v>
      </c>
      <c r="Z15" s="46" t="s">
        <v>127</v>
      </c>
      <c r="AA15" s="46">
        <v>94</v>
      </c>
      <c r="AB15" s="46">
        <v>32.5</v>
      </c>
      <c r="AC15" s="46">
        <v>20.763829787234041</v>
      </c>
      <c r="AD15" s="46">
        <v>52</v>
      </c>
      <c r="AE15" s="46">
        <f t="shared" si="0"/>
        <v>2</v>
      </c>
      <c r="AF15" s="46">
        <f t="shared" si="1"/>
        <v>148787.6</v>
      </c>
      <c r="AG15" s="96">
        <f t="shared" si="2"/>
        <v>4402</v>
      </c>
      <c r="AH15" s="96">
        <f t="shared" si="3"/>
        <v>8075.9466666666667</v>
      </c>
    </row>
    <row r="16" spans="1:35" s="123" customFormat="1" x14ac:dyDescent="0.25">
      <c r="A16" s="46">
        <v>4005</v>
      </c>
      <c r="B16" s="118" t="s">
        <v>225</v>
      </c>
      <c r="C16" s="46">
        <v>5</v>
      </c>
      <c r="D16" s="46">
        <v>39</v>
      </c>
      <c r="E16" s="96">
        <v>1181.7</v>
      </c>
      <c r="F16" s="96">
        <v>64.349999999999994</v>
      </c>
      <c r="G16" s="46">
        <v>4</v>
      </c>
      <c r="H16" s="46">
        <v>31</v>
      </c>
      <c r="I16" s="96">
        <v>939.30000000000007</v>
      </c>
      <c r="J16" s="96">
        <v>51.15</v>
      </c>
      <c r="K16" s="46">
        <v>3</v>
      </c>
      <c r="L16" s="46">
        <v>20</v>
      </c>
      <c r="M16" s="96">
        <v>606</v>
      </c>
      <c r="N16" s="96">
        <v>33</v>
      </c>
      <c r="O16" s="46">
        <v>2</v>
      </c>
      <c r="P16" s="46">
        <v>16</v>
      </c>
      <c r="Q16" s="96">
        <v>484.8</v>
      </c>
      <c r="R16" s="96">
        <v>26.4</v>
      </c>
      <c r="S16" s="46">
        <v>2</v>
      </c>
      <c r="T16" s="46">
        <v>16</v>
      </c>
      <c r="U16" s="96">
        <v>484.8</v>
      </c>
      <c r="V16" s="46">
        <v>26.4</v>
      </c>
      <c r="X16" s="121">
        <f t="shared" si="4"/>
        <v>4005</v>
      </c>
      <c r="Y16" s="118" t="str">
        <f t="shared" si="5"/>
        <v>VILA ESPERANÇA / CORREDOR CENTRAL</v>
      </c>
      <c r="Z16" s="46" t="s">
        <v>127</v>
      </c>
      <c r="AA16" s="46">
        <v>89</v>
      </c>
      <c r="AB16" s="46">
        <v>30.3</v>
      </c>
      <c r="AC16" s="46">
        <v>20.43370786516854</v>
      </c>
      <c r="AD16" s="46">
        <v>20</v>
      </c>
      <c r="AE16" s="46">
        <f t="shared" si="0"/>
        <v>5</v>
      </c>
      <c r="AF16" s="46">
        <f t="shared" si="1"/>
        <v>359867.04000000004</v>
      </c>
      <c r="AG16" s="96">
        <f t="shared" si="2"/>
        <v>11420</v>
      </c>
      <c r="AH16" s="96">
        <f t="shared" si="3"/>
        <v>19953.647999999997</v>
      </c>
    </row>
    <row r="17" spans="1:34" s="123" customFormat="1" x14ac:dyDescent="0.25">
      <c r="A17" s="46">
        <v>4006</v>
      </c>
      <c r="B17" s="118" t="s">
        <v>226</v>
      </c>
      <c r="C17" s="46">
        <v>7</v>
      </c>
      <c r="D17" s="46">
        <v>48</v>
      </c>
      <c r="E17" s="96">
        <v>1560</v>
      </c>
      <c r="F17" s="96">
        <v>86.4</v>
      </c>
      <c r="G17" s="46">
        <v>6</v>
      </c>
      <c r="H17" s="46">
        <v>38</v>
      </c>
      <c r="I17" s="96">
        <v>1235</v>
      </c>
      <c r="J17" s="96">
        <v>68.400000000000006</v>
      </c>
      <c r="K17" s="46">
        <v>4</v>
      </c>
      <c r="L17" s="46">
        <v>24</v>
      </c>
      <c r="M17" s="96">
        <v>780</v>
      </c>
      <c r="N17" s="96">
        <v>43.2</v>
      </c>
      <c r="O17" s="46">
        <v>3</v>
      </c>
      <c r="P17" s="46">
        <v>20</v>
      </c>
      <c r="Q17" s="96">
        <v>650</v>
      </c>
      <c r="R17" s="96">
        <v>36</v>
      </c>
      <c r="S17" s="46">
        <v>3</v>
      </c>
      <c r="T17" s="46">
        <v>20</v>
      </c>
      <c r="U17" s="96">
        <v>650</v>
      </c>
      <c r="V17" s="46">
        <v>36</v>
      </c>
      <c r="X17" s="121">
        <f t="shared" si="4"/>
        <v>4006</v>
      </c>
      <c r="Y17" s="118" t="str">
        <f t="shared" si="5"/>
        <v>VILA OLÍMPIA / CORREDOR CENTRAL</v>
      </c>
      <c r="Z17" s="46" t="s">
        <v>127</v>
      </c>
      <c r="AA17" s="46">
        <v>98</v>
      </c>
      <c r="AB17" s="46">
        <v>32.5</v>
      </c>
      <c r="AC17" s="46">
        <v>19.91020408163266</v>
      </c>
      <c r="AD17" s="46">
        <v>16</v>
      </c>
      <c r="AE17" s="46">
        <f t="shared" si="0"/>
        <v>7</v>
      </c>
      <c r="AF17" s="46">
        <f t="shared" si="1"/>
        <v>474416.8</v>
      </c>
      <c r="AG17" s="96">
        <f t="shared" si="2"/>
        <v>14036</v>
      </c>
      <c r="AH17" s="96">
        <f t="shared" si="3"/>
        <v>26762.112000000001</v>
      </c>
    </row>
    <row r="18" spans="1:34" s="123" customFormat="1" x14ac:dyDescent="0.25">
      <c r="A18" s="46">
        <v>4007</v>
      </c>
      <c r="B18" s="118" t="s">
        <v>211</v>
      </c>
      <c r="C18" s="46">
        <v>3</v>
      </c>
      <c r="D18" s="46">
        <v>18</v>
      </c>
      <c r="E18" s="96">
        <v>673.19999999999993</v>
      </c>
      <c r="F18" s="96">
        <v>39.6</v>
      </c>
      <c r="G18" s="46">
        <v>3</v>
      </c>
      <c r="H18" s="46">
        <v>14</v>
      </c>
      <c r="I18" s="96">
        <v>523.6</v>
      </c>
      <c r="J18" s="96">
        <v>30.8</v>
      </c>
      <c r="K18" s="46">
        <v>2</v>
      </c>
      <c r="L18" s="46">
        <v>9</v>
      </c>
      <c r="M18" s="96">
        <v>336.59999999999997</v>
      </c>
      <c r="N18" s="96">
        <v>19.8</v>
      </c>
      <c r="O18" s="46">
        <v>2</v>
      </c>
      <c r="P18" s="46">
        <v>8</v>
      </c>
      <c r="Q18" s="96">
        <v>299.2</v>
      </c>
      <c r="R18" s="96">
        <v>17.600000000000001</v>
      </c>
      <c r="S18" s="46">
        <v>2</v>
      </c>
      <c r="T18" s="46">
        <v>8</v>
      </c>
      <c r="U18" s="96">
        <v>299.2</v>
      </c>
      <c r="V18" s="46">
        <v>17.600000000000001</v>
      </c>
      <c r="X18" s="121">
        <f t="shared" si="4"/>
        <v>4007</v>
      </c>
      <c r="Y18" s="118" t="str">
        <f t="shared" si="5"/>
        <v>PRAÇA CAPITAL / TERMINAL METROPOLITANO</v>
      </c>
      <c r="Z18" s="46" t="s">
        <v>127</v>
      </c>
      <c r="AA18" s="46">
        <v>122</v>
      </c>
      <c r="AB18" s="46">
        <v>37.4</v>
      </c>
      <c r="AC18" s="46">
        <v>18.437704918032779</v>
      </c>
      <c r="AD18" s="46">
        <v>44</v>
      </c>
      <c r="AE18" s="46">
        <f t="shared" si="0"/>
        <v>3</v>
      </c>
      <c r="AF18" s="46">
        <f t="shared" si="1"/>
        <v>205448.67200000002</v>
      </c>
      <c r="AG18" s="96">
        <f t="shared" si="2"/>
        <v>5282</v>
      </c>
      <c r="AH18" s="96">
        <f t="shared" si="3"/>
        <v>12323.168000000001</v>
      </c>
    </row>
    <row r="19" spans="1:34" s="123" customFormat="1" x14ac:dyDescent="0.25">
      <c r="A19" s="46">
        <v>5001</v>
      </c>
      <c r="B19" s="118" t="s">
        <v>227</v>
      </c>
      <c r="C19" s="46">
        <v>3</v>
      </c>
      <c r="D19" s="46">
        <v>25</v>
      </c>
      <c r="E19" s="96">
        <v>520</v>
      </c>
      <c r="F19" s="96">
        <v>38.333333333333336</v>
      </c>
      <c r="G19" s="46">
        <v>3</v>
      </c>
      <c r="H19" s="46">
        <v>20</v>
      </c>
      <c r="I19" s="96">
        <v>416</v>
      </c>
      <c r="J19" s="96">
        <v>30.666666666666668</v>
      </c>
      <c r="K19" s="46">
        <v>2</v>
      </c>
      <c r="L19" s="46">
        <v>13</v>
      </c>
      <c r="M19" s="96">
        <v>270.40000000000003</v>
      </c>
      <c r="N19" s="96">
        <v>19.933333333333334</v>
      </c>
      <c r="O19" s="46">
        <v>2</v>
      </c>
      <c r="P19" s="46">
        <v>10</v>
      </c>
      <c r="Q19" s="96">
        <v>208</v>
      </c>
      <c r="R19" s="96">
        <v>15.333333333333334</v>
      </c>
      <c r="S19" s="46">
        <v>2</v>
      </c>
      <c r="T19" s="46">
        <v>10</v>
      </c>
      <c r="U19" s="96">
        <v>208</v>
      </c>
      <c r="V19" s="46">
        <v>15.333333333333334</v>
      </c>
      <c r="X19" s="121">
        <f t="shared" si="4"/>
        <v>5001</v>
      </c>
      <c r="Y19" s="118" t="str">
        <f t="shared" si="5"/>
        <v>CIRCULO MILITAR / CIRCULAR CENTRO</v>
      </c>
      <c r="Z19" s="46" t="s">
        <v>127</v>
      </c>
      <c r="AA19" s="46">
        <v>82</v>
      </c>
      <c r="AB19" s="46">
        <v>20.8</v>
      </c>
      <c r="AC19" s="46">
        <v>15.26341463414634</v>
      </c>
      <c r="AD19" s="46">
        <v>31</v>
      </c>
      <c r="AE19" s="46">
        <f t="shared" si="0"/>
        <v>3</v>
      </c>
      <c r="AF19" s="46">
        <f t="shared" si="1"/>
        <v>158346.24000000002</v>
      </c>
      <c r="AG19" s="96">
        <f t="shared" si="2"/>
        <v>7320</v>
      </c>
      <c r="AH19" s="96">
        <f t="shared" si="3"/>
        <v>11880.266666666666</v>
      </c>
    </row>
    <row r="20" spans="1:34" s="123" customFormat="1" x14ac:dyDescent="0.25">
      <c r="A20" s="46">
        <v>5002</v>
      </c>
      <c r="B20" s="118" t="s">
        <v>228</v>
      </c>
      <c r="C20" s="46">
        <v>4</v>
      </c>
      <c r="D20" s="46">
        <v>48</v>
      </c>
      <c r="E20" s="96">
        <v>835.19999999999993</v>
      </c>
      <c r="F20" s="96">
        <v>50.978461538461552</v>
      </c>
      <c r="G20" s="46">
        <v>4</v>
      </c>
      <c r="H20" s="46">
        <v>38</v>
      </c>
      <c r="I20" s="96">
        <v>661.19999999999993</v>
      </c>
      <c r="J20" s="96">
        <v>40.357948717948723</v>
      </c>
      <c r="K20" s="46">
        <v>2</v>
      </c>
      <c r="L20" s="46">
        <v>24</v>
      </c>
      <c r="M20" s="96">
        <v>417.59999999999997</v>
      </c>
      <c r="N20" s="96">
        <v>25.489230769230776</v>
      </c>
      <c r="O20" s="46">
        <v>2</v>
      </c>
      <c r="P20" s="46">
        <v>20</v>
      </c>
      <c r="Q20" s="96">
        <v>348</v>
      </c>
      <c r="R20" s="96">
        <v>21.241025641025644</v>
      </c>
      <c r="S20" s="46">
        <v>2</v>
      </c>
      <c r="T20" s="46">
        <v>20</v>
      </c>
      <c r="U20" s="96">
        <v>348</v>
      </c>
      <c r="V20" s="46">
        <v>21.241025641025644</v>
      </c>
      <c r="X20" s="121">
        <f t="shared" si="4"/>
        <v>5002</v>
      </c>
      <c r="Y20" s="118" t="str">
        <f t="shared" si="5"/>
        <v>JARDIM EULINA I / CORREDOR CENTRAL</v>
      </c>
      <c r="Z20" s="46" t="s">
        <v>127</v>
      </c>
      <c r="AA20" s="46">
        <v>53.723076923076931</v>
      </c>
      <c r="AB20" s="46">
        <v>17.399999999999999</v>
      </c>
      <c r="AC20" s="46">
        <v>18.854727750000009</v>
      </c>
      <c r="AD20" s="46">
        <v>16</v>
      </c>
      <c r="AE20" s="46">
        <f t="shared" si="0"/>
        <v>4</v>
      </c>
      <c r="AF20" s="46">
        <f t="shared" si="1"/>
        <v>253995.45600000001</v>
      </c>
      <c r="AG20" s="96">
        <f t="shared" si="2"/>
        <v>14036</v>
      </c>
      <c r="AH20" s="96">
        <f t="shared" si="3"/>
        <v>15790.408533333335</v>
      </c>
    </row>
    <row r="21" spans="1:34" s="123" customFormat="1" x14ac:dyDescent="0.25">
      <c r="A21" s="46">
        <v>5003</v>
      </c>
      <c r="B21" s="118" t="s">
        <v>229</v>
      </c>
      <c r="C21" s="46">
        <v>4</v>
      </c>
      <c r="D21" s="46">
        <v>41</v>
      </c>
      <c r="E21" s="96">
        <v>934.80000000000007</v>
      </c>
      <c r="F21" s="96">
        <v>50.56666666666667</v>
      </c>
      <c r="G21" s="46">
        <v>4</v>
      </c>
      <c r="H21" s="46">
        <v>32</v>
      </c>
      <c r="I21" s="96">
        <v>729.6</v>
      </c>
      <c r="J21" s="96">
        <v>39.466666666666669</v>
      </c>
      <c r="K21" s="46">
        <v>2</v>
      </c>
      <c r="L21" s="46">
        <v>21</v>
      </c>
      <c r="M21" s="96">
        <v>478.8</v>
      </c>
      <c r="N21" s="96">
        <v>25.9</v>
      </c>
      <c r="O21" s="46">
        <v>2</v>
      </c>
      <c r="P21" s="46">
        <v>17</v>
      </c>
      <c r="Q21" s="96">
        <v>387.6</v>
      </c>
      <c r="R21" s="96">
        <v>20.966666666666665</v>
      </c>
      <c r="S21" s="46">
        <v>2</v>
      </c>
      <c r="T21" s="46">
        <v>17</v>
      </c>
      <c r="U21" s="96">
        <v>387.6</v>
      </c>
      <c r="V21" s="46">
        <v>20.966666666666665</v>
      </c>
      <c r="X21" s="121">
        <f t="shared" si="4"/>
        <v>5003</v>
      </c>
      <c r="Y21" s="118" t="str">
        <f t="shared" si="5"/>
        <v>JARDIM EULINA II / CORREDOR CENTRAL</v>
      </c>
      <c r="Z21" s="46" t="s">
        <v>127</v>
      </c>
      <c r="AA21" s="46">
        <v>64</v>
      </c>
      <c r="AB21" s="46">
        <v>22.8</v>
      </c>
      <c r="AC21" s="46">
        <v>21.539501363999999</v>
      </c>
      <c r="AD21" s="46">
        <v>19</v>
      </c>
      <c r="AE21" s="46">
        <f t="shared" si="0"/>
        <v>4</v>
      </c>
      <c r="AF21" s="46">
        <f t="shared" si="1"/>
        <v>284188.32</v>
      </c>
      <c r="AG21" s="96">
        <f t="shared" si="2"/>
        <v>11985</v>
      </c>
      <c r="AH21" s="96">
        <f t="shared" si="3"/>
        <v>15656.229333333335</v>
      </c>
    </row>
    <row r="22" spans="1:34" s="123" customFormat="1" x14ac:dyDescent="0.25">
      <c r="A22" s="46">
        <v>5004</v>
      </c>
      <c r="B22" s="118" t="s">
        <v>39</v>
      </c>
      <c r="C22" s="46">
        <v>2</v>
      </c>
      <c r="D22" s="46">
        <v>17</v>
      </c>
      <c r="E22" s="96">
        <v>464.1</v>
      </c>
      <c r="F22" s="96">
        <v>26.066666666666666</v>
      </c>
      <c r="G22" s="46">
        <v>2</v>
      </c>
      <c r="H22" s="46">
        <v>13</v>
      </c>
      <c r="I22" s="96">
        <v>354.90000000000003</v>
      </c>
      <c r="J22" s="96">
        <v>19.933333333333334</v>
      </c>
      <c r="K22" s="46">
        <v>1</v>
      </c>
      <c r="L22" s="46">
        <v>9</v>
      </c>
      <c r="M22" s="96">
        <v>245.70000000000002</v>
      </c>
      <c r="N22" s="96">
        <v>13.8</v>
      </c>
      <c r="O22" s="46">
        <v>1</v>
      </c>
      <c r="P22" s="46">
        <v>7</v>
      </c>
      <c r="Q22" s="96">
        <v>191.1</v>
      </c>
      <c r="R22" s="96">
        <v>10.733333333333333</v>
      </c>
      <c r="S22" s="46">
        <v>1</v>
      </c>
      <c r="T22" s="46">
        <v>7</v>
      </c>
      <c r="U22" s="96">
        <v>191.1</v>
      </c>
      <c r="V22" s="46">
        <v>10.733333333333333</v>
      </c>
      <c r="X22" s="121">
        <f t="shared" si="4"/>
        <v>5004</v>
      </c>
      <c r="Y22" s="118" t="str">
        <f t="shared" si="5"/>
        <v>PARQUE VIA NORTE / TERMINAL MERCADO</v>
      </c>
      <c r="Z22" s="46" t="s">
        <v>127</v>
      </c>
      <c r="AA22" s="46">
        <v>82</v>
      </c>
      <c r="AB22" s="46">
        <v>27.3</v>
      </c>
      <c r="AC22" s="46">
        <v>19.975609756097558</v>
      </c>
      <c r="AD22" s="46">
        <v>46</v>
      </c>
      <c r="AE22" s="46">
        <f t="shared" si="0"/>
        <v>2</v>
      </c>
      <c r="AF22" s="46">
        <f t="shared" si="1"/>
        <v>141023.06399999998</v>
      </c>
      <c r="AG22" s="96">
        <f t="shared" si="2"/>
        <v>4967</v>
      </c>
      <c r="AH22" s="96">
        <f t="shared" si="3"/>
        <v>8065.8240000000005</v>
      </c>
    </row>
    <row r="23" spans="1:34" s="123" customFormat="1" x14ac:dyDescent="0.25">
      <c r="A23" s="46">
        <v>5005</v>
      </c>
      <c r="B23" s="118" t="s">
        <v>231</v>
      </c>
      <c r="C23" s="46">
        <v>7</v>
      </c>
      <c r="D23" s="46">
        <v>55</v>
      </c>
      <c r="E23" s="96">
        <v>1941.4999999999998</v>
      </c>
      <c r="F23" s="96">
        <v>87.083333333333329</v>
      </c>
      <c r="G23" s="46">
        <v>6</v>
      </c>
      <c r="H23" s="46">
        <v>44</v>
      </c>
      <c r="I23" s="96">
        <v>1553.1999999999998</v>
      </c>
      <c r="J23" s="96">
        <v>69.666666666666671</v>
      </c>
      <c r="K23" s="46">
        <v>4</v>
      </c>
      <c r="L23" s="46">
        <v>28</v>
      </c>
      <c r="M23" s="96">
        <v>988.39999999999986</v>
      </c>
      <c r="N23" s="96">
        <v>44.333333333333336</v>
      </c>
      <c r="O23" s="46">
        <v>3</v>
      </c>
      <c r="P23" s="46">
        <v>22</v>
      </c>
      <c r="Q23" s="96">
        <v>776.59999999999991</v>
      </c>
      <c r="R23" s="96">
        <v>34.833333333333336</v>
      </c>
      <c r="S23" s="46">
        <v>3</v>
      </c>
      <c r="T23" s="46">
        <v>22</v>
      </c>
      <c r="U23" s="96">
        <v>776.59999999999991</v>
      </c>
      <c r="V23" s="46">
        <v>34.833333333333336</v>
      </c>
      <c r="X23" s="121">
        <f t="shared" si="4"/>
        <v>5005</v>
      </c>
      <c r="Y23" s="118" t="str">
        <f t="shared" si="5"/>
        <v>NOVA APARECIDA / CORREDOR CENTRAL</v>
      </c>
      <c r="Z23" s="46" t="s">
        <v>127</v>
      </c>
      <c r="AA23" s="46">
        <v>85</v>
      </c>
      <c r="AB23" s="46">
        <v>35.299999999999997</v>
      </c>
      <c r="AC23" s="46">
        <v>24.96705882352941</v>
      </c>
      <c r="AD23" s="46">
        <v>14</v>
      </c>
      <c r="AE23" s="46">
        <f t="shared" si="0"/>
        <v>7</v>
      </c>
      <c r="AF23" s="46">
        <f t="shared" si="1"/>
        <v>590108.68799999997</v>
      </c>
      <c r="AG23" s="96">
        <f t="shared" si="2"/>
        <v>16074</v>
      </c>
      <c r="AH23" s="96">
        <f t="shared" si="3"/>
        <v>26939.466666666671</v>
      </c>
    </row>
    <row r="24" spans="1:34" s="123" customFormat="1" x14ac:dyDescent="0.25">
      <c r="A24" s="46">
        <v>5006</v>
      </c>
      <c r="B24" s="118" t="s">
        <v>232</v>
      </c>
      <c r="C24" s="46">
        <v>6</v>
      </c>
      <c r="D24" s="46">
        <v>41</v>
      </c>
      <c r="E24" s="96">
        <v>1635.8999999999999</v>
      </c>
      <c r="F24" s="96">
        <v>77.900000000000006</v>
      </c>
      <c r="G24" s="46">
        <v>5</v>
      </c>
      <c r="H24" s="46">
        <v>32</v>
      </c>
      <c r="I24" s="96">
        <v>1276.8</v>
      </c>
      <c r="J24" s="96">
        <v>60.8</v>
      </c>
      <c r="K24" s="46">
        <v>3</v>
      </c>
      <c r="L24" s="46">
        <v>21</v>
      </c>
      <c r="M24" s="96">
        <v>837.9</v>
      </c>
      <c r="N24" s="96">
        <v>39.9</v>
      </c>
      <c r="O24" s="46">
        <v>2</v>
      </c>
      <c r="P24" s="46">
        <v>17</v>
      </c>
      <c r="Q24" s="96">
        <v>678.3</v>
      </c>
      <c r="R24" s="96">
        <v>32.299999999999997</v>
      </c>
      <c r="S24" s="46">
        <v>2</v>
      </c>
      <c r="T24" s="46">
        <v>17</v>
      </c>
      <c r="U24" s="96">
        <v>678.3</v>
      </c>
      <c r="V24" s="46">
        <v>32.299999999999997</v>
      </c>
      <c r="X24" s="121">
        <f t="shared" si="4"/>
        <v>5006</v>
      </c>
      <c r="Y24" s="118" t="str">
        <f t="shared" si="5"/>
        <v>TERMINAL PADRE ANCHIETA / CORREDOR CENTRAL - VIA TRÊS MARIAS</v>
      </c>
      <c r="Z24" s="46" t="s">
        <v>127</v>
      </c>
      <c r="AA24" s="46">
        <v>104</v>
      </c>
      <c r="AB24" s="46">
        <v>39.9</v>
      </c>
      <c r="AC24" s="46">
        <v>23.053846153846159</v>
      </c>
      <c r="AD24" s="46">
        <v>19</v>
      </c>
      <c r="AE24" s="46">
        <f t="shared" si="0"/>
        <v>6</v>
      </c>
      <c r="AF24" s="46">
        <f t="shared" si="1"/>
        <v>497329.56</v>
      </c>
      <c r="AG24" s="96">
        <f t="shared" si="2"/>
        <v>11985</v>
      </c>
      <c r="AH24" s="96">
        <f t="shared" si="3"/>
        <v>24119.056000000004</v>
      </c>
    </row>
    <row r="25" spans="1:34" s="123" customFormat="1" x14ac:dyDescent="0.25">
      <c r="A25" s="46">
        <v>5007</v>
      </c>
      <c r="B25" s="118" t="s">
        <v>233</v>
      </c>
      <c r="C25" s="46">
        <v>6</v>
      </c>
      <c r="D25" s="46">
        <v>43</v>
      </c>
      <c r="E25" s="96">
        <v>1801.7</v>
      </c>
      <c r="F25" s="96">
        <v>77.400000000000006</v>
      </c>
      <c r="G25" s="46">
        <v>5</v>
      </c>
      <c r="H25" s="46">
        <v>34</v>
      </c>
      <c r="I25" s="96">
        <v>1424.6</v>
      </c>
      <c r="J25" s="96">
        <v>61.2</v>
      </c>
      <c r="K25" s="46">
        <v>3</v>
      </c>
      <c r="L25" s="46">
        <v>22</v>
      </c>
      <c r="M25" s="96">
        <v>921.8</v>
      </c>
      <c r="N25" s="96">
        <v>39.6</v>
      </c>
      <c r="O25" s="46">
        <v>2</v>
      </c>
      <c r="P25" s="46">
        <v>18</v>
      </c>
      <c r="Q25" s="96">
        <v>754.19999999999993</v>
      </c>
      <c r="R25" s="96">
        <v>32.4</v>
      </c>
      <c r="S25" s="46">
        <v>2</v>
      </c>
      <c r="T25" s="46">
        <v>18</v>
      </c>
      <c r="U25" s="96">
        <v>754.19999999999993</v>
      </c>
      <c r="V25" s="46">
        <v>32.4</v>
      </c>
      <c r="X25" s="121">
        <f t="shared" si="4"/>
        <v>5007</v>
      </c>
      <c r="Y25" s="118" t="str">
        <f t="shared" si="5"/>
        <v>VILLA RÉGGIO / CORREDOR CENTRAL - VIA PADRE ANCHIETA</v>
      </c>
      <c r="Z25" s="46" t="s">
        <v>127</v>
      </c>
      <c r="AA25" s="46">
        <v>98</v>
      </c>
      <c r="AB25" s="46">
        <v>41.9</v>
      </c>
      <c r="AC25" s="46">
        <v>25.70204081632653</v>
      </c>
      <c r="AD25" s="46">
        <v>18</v>
      </c>
      <c r="AE25" s="46">
        <f t="shared" si="0"/>
        <v>6</v>
      </c>
      <c r="AF25" s="46">
        <f t="shared" si="1"/>
        <v>549144.75200000009</v>
      </c>
      <c r="AG25" s="96">
        <f t="shared" si="2"/>
        <v>12602</v>
      </c>
      <c r="AH25" s="96">
        <f t="shared" si="3"/>
        <v>24028.992000000006</v>
      </c>
    </row>
    <row r="26" spans="1:34" s="123" customFormat="1" x14ac:dyDescent="0.25">
      <c r="A26" s="46">
        <v>5008</v>
      </c>
      <c r="B26" s="118" t="s">
        <v>234</v>
      </c>
      <c r="C26" s="46">
        <v>5</v>
      </c>
      <c r="D26" s="46">
        <v>45</v>
      </c>
      <c r="E26" s="96">
        <v>1503</v>
      </c>
      <c r="F26" s="96">
        <v>60.75</v>
      </c>
      <c r="G26" s="46">
        <v>4</v>
      </c>
      <c r="H26" s="46">
        <v>36</v>
      </c>
      <c r="I26" s="96">
        <v>1202.3999999999999</v>
      </c>
      <c r="J26" s="96">
        <v>48.6</v>
      </c>
      <c r="K26" s="46">
        <v>3</v>
      </c>
      <c r="L26" s="46">
        <v>23</v>
      </c>
      <c r="M26" s="96">
        <v>768.19999999999993</v>
      </c>
      <c r="N26" s="96">
        <v>31.05</v>
      </c>
      <c r="O26" s="46">
        <v>2</v>
      </c>
      <c r="P26" s="46">
        <v>18</v>
      </c>
      <c r="Q26" s="96">
        <v>601.19999999999993</v>
      </c>
      <c r="R26" s="96">
        <v>24.3</v>
      </c>
      <c r="S26" s="46">
        <v>2</v>
      </c>
      <c r="T26" s="46">
        <v>18</v>
      </c>
      <c r="U26" s="96">
        <v>601.19999999999993</v>
      </c>
      <c r="V26" s="46">
        <v>24.3</v>
      </c>
      <c r="X26" s="121">
        <f t="shared" si="4"/>
        <v>5008</v>
      </c>
      <c r="Y26" s="118" t="str">
        <f t="shared" si="5"/>
        <v>BOA VISTA / TERMINAL MERCADO</v>
      </c>
      <c r="Z26" s="46" t="s">
        <v>127</v>
      </c>
      <c r="AA26" s="46">
        <v>71</v>
      </c>
      <c r="AB26" s="46">
        <v>33.4</v>
      </c>
      <c r="AC26" s="46">
        <v>28.250704225352109</v>
      </c>
      <c r="AD26" s="46">
        <v>17</v>
      </c>
      <c r="AE26" s="46">
        <f t="shared" si="0"/>
        <v>5</v>
      </c>
      <c r="AF26" s="46">
        <f t="shared" si="1"/>
        <v>456986.81599999999</v>
      </c>
      <c r="AG26" s="96">
        <f t="shared" si="2"/>
        <v>13156</v>
      </c>
      <c r="AH26" s="96">
        <f t="shared" si="3"/>
        <v>18799.560000000001</v>
      </c>
    </row>
    <row r="27" spans="1:34" s="123" customFormat="1" x14ac:dyDescent="0.25">
      <c r="A27" s="46">
        <v>5009</v>
      </c>
      <c r="B27" s="118" t="s">
        <v>38</v>
      </c>
      <c r="C27" s="46">
        <v>2</v>
      </c>
      <c r="D27" s="46">
        <v>13</v>
      </c>
      <c r="E27" s="96">
        <v>426.4</v>
      </c>
      <c r="F27" s="96">
        <v>26.433333333333334</v>
      </c>
      <c r="G27" s="46">
        <v>2</v>
      </c>
      <c r="H27" s="46">
        <v>10</v>
      </c>
      <c r="I27" s="96">
        <v>328</v>
      </c>
      <c r="J27" s="96">
        <v>20.333333333333332</v>
      </c>
      <c r="K27" s="46">
        <v>1</v>
      </c>
      <c r="L27" s="46">
        <v>7</v>
      </c>
      <c r="M27" s="96">
        <v>229.59999999999997</v>
      </c>
      <c r="N27" s="96">
        <v>14.233333333333333</v>
      </c>
      <c r="O27" s="46">
        <v>1</v>
      </c>
      <c r="P27" s="46">
        <v>6</v>
      </c>
      <c r="Q27" s="96">
        <v>196.79999999999998</v>
      </c>
      <c r="R27" s="96">
        <v>12.2</v>
      </c>
      <c r="S27" s="46">
        <v>1</v>
      </c>
      <c r="T27" s="46">
        <v>6</v>
      </c>
      <c r="U27" s="96">
        <v>196.79999999999998</v>
      </c>
      <c r="V27" s="46">
        <v>12.2</v>
      </c>
      <c r="X27" s="121">
        <f t="shared" si="4"/>
        <v>5009</v>
      </c>
      <c r="Y27" s="118" t="str">
        <f t="shared" si="5"/>
        <v>PARQUE UNIVERSAL / TERMINAL MERCADO</v>
      </c>
      <c r="Z27" s="46" t="s">
        <v>127</v>
      </c>
      <c r="AA27" s="46">
        <v>112</v>
      </c>
      <c r="AB27" s="46">
        <v>32.799999999999997</v>
      </c>
      <c r="AC27" s="46">
        <v>17.61428571428571</v>
      </c>
      <c r="AD27" s="46">
        <v>61</v>
      </c>
      <c r="AE27" s="46">
        <f t="shared" si="0"/>
        <v>2</v>
      </c>
      <c r="AF27" s="46">
        <f t="shared" si="1"/>
        <v>131262.976</v>
      </c>
      <c r="AG27" s="96">
        <f t="shared" si="2"/>
        <v>3848</v>
      </c>
      <c r="AH27" s="96">
        <f t="shared" si="3"/>
        <v>8302.1813333333339</v>
      </c>
    </row>
    <row r="28" spans="1:34" s="123" customFormat="1" x14ac:dyDescent="0.25">
      <c r="A28" s="46">
        <v>5010</v>
      </c>
      <c r="B28" s="118" t="s">
        <v>237</v>
      </c>
      <c r="C28" s="46">
        <v>5</v>
      </c>
      <c r="D28" s="46">
        <v>37</v>
      </c>
      <c r="E28" s="96">
        <v>1483.7</v>
      </c>
      <c r="F28" s="96">
        <v>63.516666666666666</v>
      </c>
      <c r="G28" s="46">
        <v>4</v>
      </c>
      <c r="H28" s="46">
        <v>29</v>
      </c>
      <c r="I28" s="96">
        <v>1162.9000000000001</v>
      </c>
      <c r="J28" s="96">
        <v>49.783333333333331</v>
      </c>
      <c r="K28" s="46">
        <v>3</v>
      </c>
      <c r="L28" s="46">
        <v>19</v>
      </c>
      <c r="M28" s="96">
        <v>761.9</v>
      </c>
      <c r="N28" s="96">
        <v>32.616666666666667</v>
      </c>
      <c r="O28" s="46">
        <v>2</v>
      </c>
      <c r="P28" s="46">
        <v>15</v>
      </c>
      <c r="Q28" s="96">
        <v>601.5</v>
      </c>
      <c r="R28" s="96">
        <v>25.75</v>
      </c>
      <c r="S28" s="46">
        <v>2</v>
      </c>
      <c r="T28" s="46">
        <v>15</v>
      </c>
      <c r="U28" s="96">
        <v>601.5</v>
      </c>
      <c r="V28" s="46">
        <v>25.75</v>
      </c>
      <c r="X28" s="121">
        <f t="shared" si="4"/>
        <v>5010</v>
      </c>
      <c r="Y28" s="118" t="str">
        <f t="shared" si="5"/>
        <v>PARQUE SÃO JORGE / CORREDOR CENTRAL</v>
      </c>
      <c r="Z28" s="46" t="s">
        <v>127</v>
      </c>
      <c r="AA28" s="46">
        <v>93</v>
      </c>
      <c r="AB28" s="46">
        <v>40.1</v>
      </c>
      <c r="AC28" s="46">
        <v>25.903225806451609</v>
      </c>
      <c r="AD28" s="46">
        <v>21</v>
      </c>
      <c r="AE28" s="46">
        <f t="shared" si="0"/>
        <v>5</v>
      </c>
      <c r="AF28" s="46">
        <f t="shared" si="1"/>
        <v>450528.31199999998</v>
      </c>
      <c r="AG28" s="96">
        <f t="shared" si="2"/>
        <v>10803</v>
      </c>
      <c r="AH28" s="96">
        <f t="shared" si="3"/>
        <v>19635.096000000001</v>
      </c>
    </row>
    <row r="29" spans="1:34" s="123" customFormat="1" x14ac:dyDescent="0.25">
      <c r="A29" s="46">
        <v>6006</v>
      </c>
      <c r="B29" s="118" t="s">
        <v>239</v>
      </c>
      <c r="C29" s="46">
        <v>5</v>
      </c>
      <c r="D29" s="46">
        <v>59</v>
      </c>
      <c r="E29" s="96">
        <v>1191.8</v>
      </c>
      <c r="F29" s="96">
        <v>63.916666666666664</v>
      </c>
      <c r="G29" s="46">
        <v>4</v>
      </c>
      <c r="H29" s="46">
        <v>47</v>
      </c>
      <c r="I29" s="96">
        <v>949.4</v>
      </c>
      <c r="J29" s="96">
        <v>50.916666666666664</v>
      </c>
      <c r="K29" s="46">
        <v>3</v>
      </c>
      <c r="L29" s="46">
        <v>30</v>
      </c>
      <c r="M29" s="96">
        <v>606</v>
      </c>
      <c r="N29" s="96">
        <v>32.5</v>
      </c>
      <c r="O29" s="46">
        <v>2</v>
      </c>
      <c r="P29" s="46">
        <v>24</v>
      </c>
      <c r="Q29" s="96">
        <v>484.79999999999995</v>
      </c>
      <c r="R29" s="96">
        <v>26</v>
      </c>
      <c r="S29" s="46">
        <v>2</v>
      </c>
      <c r="T29" s="46">
        <v>24</v>
      </c>
      <c r="U29" s="96">
        <v>484.79999999999995</v>
      </c>
      <c r="V29" s="46">
        <v>26</v>
      </c>
      <c r="X29" s="121">
        <f t="shared" si="4"/>
        <v>6006</v>
      </c>
      <c r="Y29" s="118" t="str">
        <f t="shared" si="5"/>
        <v>JARDIM PACAEMBU / CORREDOR CENTRAL</v>
      </c>
      <c r="Z29" s="46" t="s">
        <v>127</v>
      </c>
      <c r="AA29" s="46">
        <v>55</v>
      </c>
      <c r="AB29" s="46">
        <v>20.2</v>
      </c>
      <c r="AC29" s="46">
        <v>22.017598612</v>
      </c>
      <c r="AD29" s="46">
        <v>13</v>
      </c>
      <c r="AE29" s="46">
        <f t="shared" si="0"/>
        <v>5</v>
      </c>
      <c r="AF29" s="46">
        <f t="shared" si="1"/>
        <v>362514.04800000001</v>
      </c>
      <c r="AG29" s="96">
        <f t="shared" si="2"/>
        <v>17256</v>
      </c>
      <c r="AH29" s="96">
        <f t="shared" si="3"/>
        <v>19793.280000000002</v>
      </c>
    </row>
    <row r="30" spans="1:34" s="123" customFormat="1" x14ac:dyDescent="0.25">
      <c r="A30" s="46">
        <v>6007</v>
      </c>
      <c r="B30" s="118" t="s">
        <v>240</v>
      </c>
      <c r="C30" s="46">
        <v>3</v>
      </c>
      <c r="D30" s="46">
        <v>26</v>
      </c>
      <c r="E30" s="96">
        <v>616.19999999999993</v>
      </c>
      <c r="F30" s="96">
        <v>38.56666666666667</v>
      </c>
      <c r="G30" s="46">
        <v>3</v>
      </c>
      <c r="H30" s="46">
        <v>20</v>
      </c>
      <c r="I30" s="96">
        <v>474</v>
      </c>
      <c r="J30" s="96">
        <v>29.666666666666668</v>
      </c>
      <c r="K30" s="46">
        <v>2</v>
      </c>
      <c r="L30" s="46">
        <v>13</v>
      </c>
      <c r="M30" s="96">
        <v>308.09999999999997</v>
      </c>
      <c r="N30" s="96">
        <v>19.283333333333335</v>
      </c>
      <c r="O30" s="46">
        <v>2</v>
      </c>
      <c r="P30" s="46">
        <v>11</v>
      </c>
      <c r="Q30" s="96">
        <v>260.7</v>
      </c>
      <c r="R30" s="96">
        <v>16.316666666666666</v>
      </c>
      <c r="S30" s="46">
        <v>2</v>
      </c>
      <c r="T30" s="46">
        <v>11</v>
      </c>
      <c r="U30" s="96">
        <v>260.7</v>
      </c>
      <c r="V30" s="46">
        <v>16.316666666666666</v>
      </c>
      <c r="X30" s="121">
        <f t="shared" si="4"/>
        <v>6007</v>
      </c>
      <c r="Y30" s="118" t="str">
        <f t="shared" si="5"/>
        <v>SHOPPING UNIMART / TERMINAL CENTRAL - VIA TEIXEIRA</v>
      </c>
      <c r="Z30" s="46" t="s">
        <v>127</v>
      </c>
      <c r="AA30" s="46">
        <v>79</v>
      </c>
      <c r="AB30" s="46">
        <v>23.7</v>
      </c>
      <c r="AC30" s="46">
        <v>18</v>
      </c>
      <c r="AD30" s="46">
        <v>30</v>
      </c>
      <c r="AE30" s="46">
        <f t="shared" si="0"/>
        <v>3</v>
      </c>
      <c r="AF30" s="46">
        <f t="shared" si="1"/>
        <v>186905.78400000001</v>
      </c>
      <c r="AG30" s="96">
        <f t="shared" si="2"/>
        <v>7583</v>
      </c>
      <c r="AH30" s="96">
        <f t="shared" si="3"/>
        <v>11918.642666666667</v>
      </c>
    </row>
    <row r="31" spans="1:34" s="123" customFormat="1" x14ac:dyDescent="0.25">
      <c r="A31" s="46">
        <v>6008</v>
      </c>
      <c r="B31" s="118" t="s">
        <v>241</v>
      </c>
      <c r="C31" s="46">
        <v>6</v>
      </c>
      <c r="D31" s="46">
        <v>70</v>
      </c>
      <c r="E31" s="96">
        <v>1561</v>
      </c>
      <c r="F31" s="96">
        <v>77</v>
      </c>
      <c r="G31" s="46">
        <v>5</v>
      </c>
      <c r="H31" s="46">
        <v>56</v>
      </c>
      <c r="I31" s="96">
        <v>1248.8</v>
      </c>
      <c r="J31" s="96">
        <v>61.6</v>
      </c>
      <c r="K31" s="46">
        <v>3</v>
      </c>
      <c r="L31" s="46">
        <v>35</v>
      </c>
      <c r="M31" s="96">
        <v>780.5</v>
      </c>
      <c r="N31" s="96">
        <v>38.5</v>
      </c>
      <c r="O31" s="46">
        <v>2</v>
      </c>
      <c r="P31" s="46">
        <v>28</v>
      </c>
      <c r="Q31" s="96">
        <v>624.4</v>
      </c>
      <c r="R31" s="96">
        <v>30.8</v>
      </c>
      <c r="S31" s="46">
        <v>2</v>
      </c>
      <c r="T31" s="46">
        <v>28</v>
      </c>
      <c r="U31" s="96">
        <v>624.4</v>
      </c>
      <c r="V31" s="46">
        <v>30.8</v>
      </c>
      <c r="X31" s="121">
        <f t="shared" si="4"/>
        <v>6008</v>
      </c>
      <c r="Y31" s="118" t="str">
        <f t="shared" si="5"/>
        <v>PUCC II / CORREDOR CENTRAL - VIA NOBREGA</v>
      </c>
      <c r="Z31" s="46" t="s">
        <v>127</v>
      </c>
      <c r="AA31" s="46">
        <v>56</v>
      </c>
      <c r="AB31" s="46">
        <v>22.3</v>
      </c>
      <c r="AC31" s="46">
        <v>24.68571428571429</v>
      </c>
      <c r="AD31" s="46">
        <v>11</v>
      </c>
      <c r="AE31" s="46">
        <f t="shared" si="0"/>
        <v>6</v>
      </c>
      <c r="AF31" s="46">
        <f t="shared" si="1"/>
        <v>473719.79200000002</v>
      </c>
      <c r="AG31" s="96">
        <f t="shared" si="2"/>
        <v>20426</v>
      </c>
      <c r="AH31" s="96">
        <f t="shared" si="3"/>
        <v>23783.760000000002</v>
      </c>
    </row>
    <row r="32" spans="1:34" x14ac:dyDescent="0.25">
      <c r="A32" s="50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6"/>
      <c r="X32" s="50"/>
      <c r="Y32" s="51"/>
      <c r="Z32" s="52"/>
      <c r="AA32" s="53"/>
      <c r="AB32" s="54"/>
      <c r="AC32" s="55"/>
      <c r="AD32" s="55"/>
      <c r="AE32" s="55"/>
      <c r="AF32" s="97"/>
      <c r="AG32" s="97"/>
      <c r="AH32" s="98"/>
    </row>
    <row r="33" spans="1:34" s="53" customFormat="1" x14ac:dyDescent="0.25">
      <c r="A33" s="182" t="s">
        <v>345</v>
      </c>
      <c r="B33" s="183"/>
      <c r="C33" s="189" t="s">
        <v>131</v>
      </c>
      <c r="D33" s="189"/>
      <c r="E33" s="189"/>
      <c r="F33" s="76">
        <f>+F5</f>
        <v>200</v>
      </c>
      <c r="G33" s="189" t="s">
        <v>132</v>
      </c>
      <c r="H33" s="189"/>
      <c r="I33" s="189"/>
      <c r="J33" s="76">
        <f>+J5</f>
        <v>52</v>
      </c>
      <c r="K33" s="189" t="s">
        <v>128</v>
      </c>
      <c r="L33" s="189"/>
      <c r="M33" s="189"/>
      <c r="N33" s="76">
        <f>+N5</f>
        <v>50</v>
      </c>
      <c r="O33" s="189" t="s">
        <v>129</v>
      </c>
      <c r="P33" s="189"/>
      <c r="Q33" s="189"/>
      <c r="R33" s="76">
        <f>+R5</f>
        <v>50</v>
      </c>
      <c r="S33" s="189" t="s">
        <v>130</v>
      </c>
      <c r="T33" s="189"/>
      <c r="U33" s="189"/>
      <c r="V33" s="76">
        <f>+V5</f>
        <v>13</v>
      </c>
      <c r="X33" s="50"/>
      <c r="Y33" s="60"/>
      <c r="Z33" s="52"/>
      <c r="AB33" s="54"/>
      <c r="AC33" s="182" t="s">
        <v>345</v>
      </c>
      <c r="AD33" s="183"/>
      <c r="AE33" s="197" t="s">
        <v>139</v>
      </c>
      <c r="AF33" s="197"/>
      <c r="AG33" s="197"/>
      <c r="AH33" s="144">
        <f>+V33+R33+N33+F33+J33</f>
        <v>365</v>
      </c>
    </row>
    <row r="34" spans="1:34" x14ac:dyDescent="0.25">
      <c r="A34" s="184"/>
      <c r="B34" s="185"/>
      <c r="C34" s="74" t="s">
        <v>163</v>
      </c>
      <c r="D34" s="75" t="s">
        <v>164</v>
      </c>
      <c r="E34" s="75" t="s">
        <v>165</v>
      </c>
      <c r="F34" s="79" t="s">
        <v>161</v>
      </c>
      <c r="G34" s="74" t="s">
        <v>163</v>
      </c>
      <c r="H34" s="75" t="s">
        <v>164</v>
      </c>
      <c r="I34" s="75" t="s">
        <v>165</v>
      </c>
      <c r="J34" s="79" t="s">
        <v>161</v>
      </c>
      <c r="K34" s="74" t="s">
        <v>163</v>
      </c>
      <c r="L34" s="75" t="s">
        <v>164</v>
      </c>
      <c r="M34" s="75" t="s">
        <v>165</v>
      </c>
      <c r="N34" s="79" t="s">
        <v>161</v>
      </c>
      <c r="O34" s="74" t="s">
        <v>163</v>
      </c>
      <c r="P34" s="75" t="s">
        <v>164</v>
      </c>
      <c r="Q34" s="75" t="s">
        <v>165</v>
      </c>
      <c r="R34" s="79" t="s">
        <v>161</v>
      </c>
      <c r="S34" s="74" t="s">
        <v>163</v>
      </c>
      <c r="T34" s="75" t="s">
        <v>164</v>
      </c>
      <c r="U34" s="75" t="s">
        <v>165</v>
      </c>
      <c r="V34" s="79" t="s">
        <v>161</v>
      </c>
      <c r="X34" s="50"/>
      <c r="Y34" s="60"/>
      <c r="Z34" s="52"/>
      <c r="AA34" s="53"/>
      <c r="AB34" s="54"/>
      <c r="AC34" s="184"/>
      <c r="AD34" s="185"/>
      <c r="AE34" s="144" t="s">
        <v>41</v>
      </c>
      <c r="AF34" s="145" t="s">
        <v>140</v>
      </c>
      <c r="AG34" s="146" t="s">
        <v>46</v>
      </c>
      <c r="AH34" s="194" t="s">
        <v>339</v>
      </c>
    </row>
    <row r="35" spans="1:34" x14ac:dyDescent="0.25">
      <c r="A35" s="184"/>
      <c r="B35" s="185"/>
      <c r="C35" s="74" t="s">
        <v>162</v>
      </c>
      <c r="D35" s="75" t="s">
        <v>158</v>
      </c>
      <c r="E35" s="75" t="s">
        <v>48</v>
      </c>
      <c r="F35" s="79" t="s">
        <v>166</v>
      </c>
      <c r="G35" s="74" t="s">
        <v>162</v>
      </c>
      <c r="H35" s="75" t="s">
        <v>158</v>
      </c>
      <c r="I35" s="75" t="s">
        <v>48</v>
      </c>
      <c r="J35" s="79" t="s">
        <v>166</v>
      </c>
      <c r="K35" s="74" t="s">
        <v>162</v>
      </c>
      <c r="L35" s="75" t="s">
        <v>158</v>
      </c>
      <c r="M35" s="75" t="s">
        <v>48</v>
      </c>
      <c r="N35" s="79" t="s">
        <v>166</v>
      </c>
      <c r="O35" s="74" t="s">
        <v>162</v>
      </c>
      <c r="P35" s="75" t="s">
        <v>158</v>
      </c>
      <c r="Q35" s="75" t="s">
        <v>48</v>
      </c>
      <c r="R35" s="79" t="s">
        <v>166</v>
      </c>
      <c r="S35" s="74" t="s">
        <v>162</v>
      </c>
      <c r="T35" s="75" t="s">
        <v>158</v>
      </c>
      <c r="U35" s="75" t="s">
        <v>48</v>
      </c>
      <c r="V35" s="79" t="s">
        <v>166</v>
      </c>
      <c r="X35" s="50"/>
      <c r="Y35" s="60"/>
      <c r="Z35" s="52"/>
      <c r="AA35" s="53"/>
      <c r="AB35" s="54"/>
      <c r="AC35" s="184"/>
      <c r="AD35" s="185"/>
      <c r="AE35" s="147" t="s">
        <v>47</v>
      </c>
      <c r="AF35" s="148" t="s">
        <v>50</v>
      </c>
      <c r="AG35" s="149" t="s">
        <v>49</v>
      </c>
      <c r="AH35" s="195"/>
    </row>
    <row r="36" spans="1:34" s="102" customFormat="1" x14ac:dyDescent="0.25">
      <c r="A36" s="186"/>
      <c r="B36" s="187"/>
      <c r="C36" s="111">
        <f t="shared" ref="C36:V36" si="6">SUM(C8:C31)</f>
        <v>106</v>
      </c>
      <c r="D36" s="111">
        <f t="shared" si="6"/>
        <v>879</v>
      </c>
      <c r="E36" s="111">
        <f t="shared" si="6"/>
        <v>25461.200000000004</v>
      </c>
      <c r="F36" s="111">
        <f t="shared" si="6"/>
        <v>1344.3035524475526</v>
      </c>
      <c r="G36" s="111">
        <f t="shared" si="6"/>
        <v>94</v>
      </c>
      <c r="H36" s="111">
        <f t="shared" si="6"/>
        <v>695</v>
      </c>
      <c r="I36" s="111">
        <f t="shared" si="6"/>
        <v>20118.800000000003</v>
      </c>
      <c r="J36" s="111">
        <f t="shared" si="6"/>
        <v>1062.0142668997669</v>
      </c>
      <c r="K36" s="111">
        <f t="shared" si="6"/>
        <v>60</v>
      </c>
      <c r="L36" s="111">
        <f t="shared" si="6"/>
        <v>447</v>
      </c>
      <c r="M36" s="111">
        <f t="shared" si="6"/>
        <v>12960.5</v>
      </c>
      <c r="N36" s="111">
        <f t="shared" si="6"/>
        <v>684.21010955710949</v>
      </c>
      <c r="O36" s="111">
        <f t="shared" si="6"/>
        <v>48</v>
      </c>
      <c r="P36" s="111">
        <f t="shared" si="6"/>
        <v>361</v>
      </c>
      <c r="Q36" s="111">
        <f t="shared" si="6"/>
        <v>10465</v>
      </c>
      <c r="R36" s="111">
        <f t="shared" si="6"/>
        <v>553.07231351981352</v>
      </c>
      <c r="S36" s="111">
        <f t="shared" si="6"/>
        <v>48</v>
      </c>
      <c r="T36" s="111">
        <f t="shared" si="6"/>
        <v>361</v>
      </c>
      <c r="U36" s="111">
        <f t="shared" si="6"/>
        <v>10465</v>
      </c>
      <c r="V36" s="111">
        <f t="shared" si="6"/>
        <v>553.07231351981352</v>
      </c>
      <c r="X36" s="124"/>
      <c r="Y36" s="125"/>
      <c r="Z36" s="126"/>
      <c r="AA36" s="127"/>
      <c r="AB36" s="128"/>
      <c r="AC36" s="186"/>
      <c r="AD36" s="187"/>
      <c r="AE36" s="150">
        <f>SUM(AE8:AE31)</f>
        <v>106</v>
      </c>
      <c r="AF36" s="150">
        <f>SUM(AF8:AF31)</f>
        <v>7743567.1040000003</v>
      </c>
      <c r="AG36" s="150">
        <f>SUM(AG8:AG31)</f>
        <v>257033</v>
      </c>
      <c r="AH36" s="150">
        <f>SUM(AH8:AH31)</f>
        <v>416342.63182060607</v>
      </c>
    </row>
    <row r="37" spans="1:34" x14ac:dyDescent="0.25">
      <c r="AE37" s="64"/>
      <c r="AF37" s="64"/>
      <c r="AG37" s="64"/>
      <c r="AH37" s="64"/>
    </row>
    <row r="38" spans="1:34" s="103" customFormat="1" x14ac:dyDescent="0.25">
      <c r="A38" s="198" t="s">
        <v>168</v>
      </c>
      <c r="B38" s="198"/>
      <c r="C38" s="198"/>
      <c r="D38" s="198"/>
      <c r="E38" s="198"/>
      <c r="F38" s="198"/>
      <c r="G38" s="198"/>
      <c r="H38" s="198"/>
      <c r="I38" s="198"/>
      <c r="J38" s="198"/>
      <c r="K38" s="198"/>
      <c r="L38" s="198"/>
      <c r="M38" s="198"/>
      <c r="N38" s="198"/>
      <c r="O38" s="198"/>
      <c r="P38" s="198"/>
      <c r="Q38" s="198"/>
      <c r="R38" s="198"/>
      <c r="S38" s="198"/>
      <c r="T38" s="198"/>
      <c r="U38" s="198"/>
      <c r="V38" s="198"/>
      <c r="X38" s="199" t="s">
        <v>338</v>
      </c>
      <c r="Y38" s="199"/>
      <c r="Z38" s="199"/>
      <c r="AA38" s="199"/>
      <c r="AB38" s="199"/>
      <c r="AC38" s="199"/>
      <c r="AD38" s="199"/>
      <c r="AE38" s="199"/>
      <c r="AF38" s="199"/>
      <c r="AG38" s="199"/>
      <c r="AH38" s="199"/>
    </row>
    <row r="39" spans="1:34" x14ac:dyDescent="0.25">
      <c r="A39" s="50"/>
      <c r="B39" s="53"/>
      <c r="C39" s="53"/>
      <c r="D39" s="68"/>
      <c r="E39" s="68"/>
      <c r="F39" s="69"/>
      <c r="G39" s="53"/>
      <c r="H39" s="68"/>
      <c r="I39" s="68"/>
      <c r="J39" s="53"/>
      <c r="K39" s="53"/>
      <c r="L39" s="68"/>
      <c r="M39" s="68"/>
      <c r="N39" s="53"/>
      <c r="O39" s="53"/>
      <c r="P39" s="68"/>
      <c r="Q39" s="68"/>
      <c r="R39" s="53"/>
      <c r="S39" s="53"/>
      <c r="T39" s="68"/>
      <c r="U39" s="68"/>
      <c r="V39" s="56"/>
      <c r="X39" s="50"/>
      <c r="Y39" s="51"/>
      <c r="Z39" s="52"/>
      <c r="AA39" s="53"/>
      <c r="AB39" s="54"/>
      <c r="AC39" s="55"/>
      <c r="AD39" s="53"/>
      <c r="AE39" s="53"/>
      <c r="AF39" s="97"/>
      <c r="AG39" s="97"/>
      <c r="AH39" s="98"/>
    </row>
    <row r="40" spans="1:34" s="61" customFormat="1" x14ac:dyDescent="0.25">
      <c r="A40" s="189" t="s">
        <v>42</v>
      </c>
      <c r="B40" s="189"/>
      <c r="C40" s="189"/>
      <c r="D40" s="189"/>
      <c r="E40" s="189"/>
      <c r="F40" s="189"/>
      <c r="G40" s="189" t="s">
        <v>325</v>
      </c>
      <c r="H40" s="189"/>
      <c r="I40" s="189"/>
      <c r="J40" s="189"/>
      <c r="K40" s="189"/>
      <c r="L40" s="189"/>
      <c r="M40" s="189" t="s">
        <v>85</v>
      </c>
      <c r="N40" s="189"/>
      <c r="O40" s="189"/>
      <c r="P40" s="189"/>
      <c r="Q40" s="189" t="str">
        <f>+Q67</f>
        <v>LOTE 1</v>
      </c>
      <c r="R40" s="189"/>
      <c r="S40" s="189"/>
      <c r="T40" s="189"/>
      <c r="U40" s="189"/>
      <c r="V40" s="189"/>
      <c r="X40" s="201" t="s">
        <v>42</v>
      </c>
      <c r="Y40" s="201"/>
      <c r="Z40" s="201" t="s">
        <v>325</v>
      </c>
      <c r="AA40" s="201"/>
      <c r="AB40" s="201"/>
      <c r="AC40" s="201"/>
      <c r="AD40" s="201"/>
      <c r="AE40" s="201" t="str">
        <f>+M40</f>
        <v>TEC-4</v>
      </c>
      <c r="AF40" s="201"/>
      <c r="AG40" s="202" t="str">
        <f>+Q40</f>
        <v>LOTE 1</v>
      </c>
      <c r="AH40" s="202"/>
    </row>
    <row r="41" spans="1:34" s="19" customFormat="1" x14ac:dyDescent="0.25">
      <c r="A41" s="41"/>
      <c r="B41" s="18"/>
      <c r="C41" s="18"/>
      <c r="D41" s="20"/>
      <c r="E41" s="18"/>
      <c r="F41" s="20"/>
      <c r="G41" s="18"/>
      <c r="H41" s="21"/>
      <c r="I41" s="22"/>
      <c r="J41" s="18"/>
      <c r="K41" s="18"/>
      <c r="L41" s="21"/>
      <c r="M41" s="22"/>
      <c r="N41" s="18"/>
      <c r="O41" s="18"/>
      <c r="P41" s="21"/>
      <c r="Q41" s="22"/>
      <c r="R41" s="18"/>
      <c r="S41" s="18"/>
      <c r="T41" s="22"/>
      <c r="U41" s="22"/>
      <c r="V41" s="42"/>
      <c r="X41" s="41"/>
      <c r="Y41" s="23"/>
      <c r="Z41" s="18"/>
      <c r="AA41" s="18"/>
      <c r="AB41" s="24"/>
      <c r="AC41" s="25"/>
      <c r="AD41" s="18"/>
      <c r="AE41" s="18"/>
      <c r="AF41" s="99"/>
      <c r="AG41" s="99"/>
      <c r="AH41" s="100"/>
    </row>
    <row r="42" spans="1:34" s="62" customFormat="1" x14ac:dyDescent="0.25">
      <c r="A42" s="189" t="s">
        <v>123</v>
      </c>
      <c r="B42" s="189"/>
      <c r="C42" s="189" t="s">
        <v>131</v>
      </c>
      <c r="D42" s="189"/>
      <c r="E42" s="189"/>
      <c r="F42" s="76">
        <v>200</v>
      </c>
      <c r="G42" s="189" t="s">
        <v>132</v>
      </c>
      <c r="H42" s="189"/>
      <c r="I42" s="189"/>
      <c r="J42" s="77">
        <v>52</v>
      </c>
      <c r="K42" s="189" t="s">
        <v>128</v>
      </c>
      <c r="L42" s="189"/>
      <c r="M42" s="189"/>
      <c r="N42" s="77">
        <v>50</v>
      </c>
      <c r="O42" s="189" t="s">
        <v>129</v>
      </c>
      <c r="P42" s="189"/>
      <c r="Q42" s="189"/>
      <c r="R42" s="77">
        <v>50</v>
      </c>
      <c r="S42" s="189" t="s">
        <v>130</v>
      </c>
      <c r="T42" s="189"/>
      <c r="U42" s="189"/>
      <c r="V42" s="77">
        <v>13</v>
      </c>
      <c r="X42" s="189" t="s">
        <v>123</v>
      </c>
      <c r="Y42" s="189"/>
      <c r="Z42" s="189"/>
      <c r="AA42" s="189"/>
      <c r="AB42" s="189"/>
      <c r="AC42" s="189"/>
      <c r="AD42" s="189"/>
      <c r="AE42" s="189" t="s">
        <v>43</v>
      </c>
      <c r="AF42" s="189"/>
      <c r="AG42" s="189"/>
      <c r="AH42" s="151">
        <f>+V42+R42+N42+F42+J42</f>
        <v>365</v>
      </c>
    </row>
    <row r="43" spans="1:34" ht="15" customHeight="1" x14ac:dyDescent="0.25">
      <c r="A43" s="78" t="s">
        <v>102</v>
      </c>
      <c r="B43" s="190" t="s">
        <v>137</v>
      </c>
      <c r="C43" s="74" t="s">
        <v>41</v>
      </c>
      <c r="D43" s="75" t="s">
        <v>159</v>
      </c>
      <c r="E43" s="75" t="s">
        <v>44</v>
      </c>
      <c r="F43" s="79" t="s">
        <v>169</v>
      </c>
      <c r="G43" s="74" t="s">
        <v>41</v>
      </c>
      <c r="H43" s="75" t="s">
        <v>159</v>
      </c>
      <c r="I43" s="75" t="s">
        <v>44</v>
      </c>
      <c r="J43" s="79" t="s">
        <v>169</v>
      </c>
      <c r="K43" s="74" t="s">
        <v>41</v>
      </c>
      <c r="L43" s="75" t="s">
        <v>159</v>
      </c>
      <c r="M43" s="75" t="s">
        <v>44</v>
      </c>
      <c r="N43" s="79" t="s">
        <v>169</v>
      </c>
      <c r="O43" s="74" t="s">
        <v>41</v>
      </c>
      <c r="P43" s="75" t="s">
        <v>159</v>
      </c>
      <c r="Q43" s="75" t="s">
        <v>44</v>
      </c>
      <c r="R43" s="79" t="s">
        <v>169</v>
      </c>
      <c r="S43" s="74" t="s">
        <v>41</v>
      </c>
      <c r="T43" s="75" t="s">
        <v>159</v>
      </c>
      <c r="U43" s="75" t="s">
        <v>44</v>
      </c>
      <c r="V43" s="79" t="s">
        <v>169</v>
      </c>
      <c r="X43" s="188" t="s">
        <v>336</v>
      </c>
      <c r="Y43" s="162" t="s">
        <v>138</v>
      </c>
      <c r="Z43" s="188" t="s">
        <v>335</v>
      </c>
      <c r="AA43" s="77" t="s">
        <v>104</v>
      </c>
      <c r="AB43" s="152" t="s">
        <v>160</v>
      </c>
      <c r="AC43" s="153" t="s">
        <v>136</v>
      </c>
      <c r="AD43" s="87" t="s">
        <v>133</v>
      </c>
      <c r="AE43" s="151" t="s">
        <v>41</v>
      </c>
      <c r="AF43" s="151" t="s">
        <v>45</v>
      </c>
      <c r="AG43" s="154" t="s">
        <v>46</v>
      </c>
      <c r="AH43" s="196" t="s">
        <v>337</v>
      </c>
    </row>
    <row r="44" spans="1:34" x14ac:dyDescent="0.25">
      <c r="A44" s="74" t="s">
        <v>103</v>
      </c>
      <c r="B44" s="190"/>
      <c r="C44" s="74" t="s">
        <v>124</v>
      </c>
      <c r="D44" s="75" t="s">
        <v>173</v>
      </c>
      <c r="E44" s="75" t="s">
        <v>48</v>
      </c>
      <c r="F44" s="80" t="s">
        <v>172</v>
      </c>
      <c r="G44" s="74" t="s">
        <v>124</v>
      </c>
      <c r="H44" s="75" t="s">
        <v>173</v>
      </c>
      <c r="I44" s="75" t="s">
        <v>48</v>
      </c>
      <c r="J44" s="80" t="s">
        <v>172</v>
      </c>
      <c r="K44" s="74" t="s">
        <v>124</v>
      </c>
      <c r="L44" s="75" t="s">
        <v>173</v>
      </c>
      <c r="M44" s="75" t="s">
        <v>48</v>
      </c>
      <c r="N44" s="80" t="s">
        <v>172</v>
      </c>
      <c r="O44" s="74" t="s">
        <v>124</v>
      </c>
      <c r="P44" s="75" t="s">
        <v>173</v>
      </c>
      <c r="Q44" s="75" t="s">
        <v>48</v>
      </c>
      <c r="R44" s="80" t="s">
        <v>172</v>
      </c>
      <c r="S44" s="74" t="s">
        <v>124</v>
      </c>
      <c r="T44" s="75" t="s">
        <v>173</v>
      </c>
      <c r="U44" s="75" t="s">
        <v>48</v>
      </c>
      <c r="V44" s="80" t="s">
        <v>172</v>
      </c>
      <c r="X44" s="188"/>
      <c r="Y44" s="162"/>
      <c r="Z44" s="188"/>
      <c r="AA44" s="77" t="s">
        <v>170</v>
      </c>
      <c r="AB44" s="152" t="s">
        <v>158</v>
      </c>
      <c r="AC44" s="153" t="s">
        <v>134</v>
      </c>
      <c r="AD44" s="87" t="s">
        <v>135</v>
      </c>
      <c r="AE44" s="77" t="s">
        <v>47</v>
      </c>
      <c r="AF44" s="155" t="s">
        <v>167</v>
      </c>
      <c r="AG44" s="156" t="s">
        <v>171</v>
      </c>
      <c r="AH44" s="196"/>
    </row>
    <row r="45" spans="1:34" s="123" customFormat="1" x14ac:dyDescent="0.25">
      <c r="A45" s="46">
        <v>2</v>
      </c>
      <c r="B45" s="118" t="s">
        <v>292</v>
      </c>
      <c r="C45" s="46">
        <v>3</v>
      </c>
      <c r="D45" s="46">
        <v>30</v>
      </c>
      <c r="E45" s="96">
        <v>471</v>
      </c>
      <c r="F45" s="96">
        <v>38</v>
      </c>
      <c r="G45" s="46">
        <v>3</v>
      </c>
      <c r="H45" s="46">
        <v>24</v>
      </c>
      <c r="I45" s="96">
        <v>376.79999999999995</v>
      </c>
      <c r="J45" s="96">
        <v>30.4</v>
      </c>
      <c r="K45" s="46">
        <v>2</v>
      </c>
      <c r="L45" s="46">
        <v>15</v>
      </c>
      <c r="M45" s="96">
        <v>235.5</v>
      </c>
      <c r="N45" s="96">
        <v>19</v>
      </c>
      <c r="O45" s="46">
        <v>2</v>
      </c>
      <c r="P45" s="46">
        <v>12</v>
      </c>
      <c r="Q45" s="96">
        <v>188.39999999999998</v>
      </c>
      <c r="R45" s="96">
        <v>15.2</v>
      </c>
      <c r="S45" s="46">
        <v>2</v>
      </c>
      <c r="T45" s="46">
        <v>12</v>
      </c>
      <c r="U45" s="96">
        <v>188.39999999999998</v>
      </c>
      <c r="V45" s="46">
        <v>15.2</v>
      </c>
      <c r="X45" s="121">
        <f t="shared" ref="X45:X57" si="7">+A45</f>
        <v>2</v>
      </c>
      <c r="Y45" s="118" t="str">
        <f t="shared" ref="Y45:Y57" si="8">+B45</f>
        <v>CONTRA-RÓTULA / TERMINAL CENTRAL</v>
      </c>
      <c r="Z45" s="46" t="s">
        <v>127</v>
      </c>
      <c r="AA45" s="46">
        <v>66</v>
      </c>
      <c r="AB45" s="46">
        <v>15.7</v>
      </c>
      <c r="AC45" s="46">
        <v>14.31818181818182</v>
      </c>
      <c r="AD45" s="46">
        <v>26</v>
      </c>
      <c r="AE45" s="46">
        <f>+C45</f>
        <v>3</v>
      </c>
      <c r="AF45" s="46">
        <f t="shared" ref="AF45:AF46" si="9">(((+E45*$F$5)+(I45*$J$5)+(M45*$N$5)+(Q45*$R$5)+(U45*$V$5)))*1.04</f>
        <v>142935.31200000003</v>
      </c>
      <c r="AG45" s="96">
        <f t="shared" ref="AG45:AG46" si="10">+D45*$F$5+H45*$J$5+L45*$N$5+P45*$R$5+T45*$V$5</f>
        <v>8754</v>
      </c>
      <c r="AH45" s="96">
        <f t="shared" ref="AH45:AH46" si="11">(+F45*$F$5+J45*$J$5+N45*$N$5+R45*$R$5+(V45*$V$5*2))*1.04</f>
        <v>11737.44</v>
      </c>
    </row>
    <row r="46" spans="1:34" s="123" customFormat="1" x14ac:dyDescent="0.25">
      <c r="A46" s="46">
        <v>5</v>
      </c>
      <c r="B46" s="118" t="s">
        <v>198</v>
      </c>
      <c r="C46" s="46">
        <v>3</v>
      </c>
      <c r="D46" s="46">
        <v>48</v>
      </c>
      <c r="E46" s="96">
        <v>458.88</v>
      </c>
      <c r="F46" s="96">
        <v>38.4</v>
      </c>
      <c r="G46" s="46">
        <v>3</v>
      </c>
      <c r="H46" s="46">
        <v>38</v>
      </c>
      <c r="I46" s="96">
        <v>363.28000000000003</v>
      </c>
      <c r="J46" s="96">
        <v>30.4</v>
      </c>
      <c r="K46" s="46">
        <v>2</v>
      </c>
      <c r="L46" s="46">
        <v>24</v>
      </c>
      <c r="M46" s="96">
        <v>229.44</v>
      </c>
      <c r="N46" s="96">
        <v>19.2</v>
      </c>
      <c r="O46" s="46">
        <v>2</v>
      </c>
      <c r="P46" s="46">
        <v>20</v>
      </c>
      <c r="Q46" s="96">
        <v>191.20000000000002</v>
      </c>
      <c r="R46" s="96">
        <v>16</v>
      </c>
      <c r="S46" s="46">
        <v>2</v>
      </c>
      <c r="T46" s="46">
        <v>20</v>
      </c>
      <c r="U46" s="96">
        <v>191.20000000000002</v>
      </c>
      <c r="V46" s="46">
        <v>16</v>
      </c>
      <c r="X46" s="121">
        <f t="shared" si="7"/>
        <v>5</v>
      </c>
      <c r="Y46" s="118" t="str">
        <f t="shared" si="8"/>
        <v>TERMINAL CENTRAL / NORTE-SUL I</v>
      </c>
      <c r="Z46" s="46" t="s">
        <v>127</v>
      </c>
      <c r="AA46" s="46">
        <v>38</v>
      </c>
      <c r="AB46" s="46">
        <v>9.56</v>
      </c>
      <c r="AC46" s="46">
        <v>15.094736842105259</v>
      </c>
      <c r="AD46" s="46">
        <v>16</v>
      </c>
      <c r="AE46" s="46">
        <f>+C46</f>
        <v>3</v>
      </c>
      <c r="AF46" s="46">
        <f t="shared" si="9"/>
        <v>139551.5264</v>
      </c>
      <c r="AG46" s="96">
        <f t="shared" si="10"/>
        <v>14036</v>
      </c>
      <c r="AH46" s="96">
        <f t="shared" si="11"/>
        <v>11894.271999999999</v>
      </c>
    </row>
    <row r="47" spans="1:34" s="123" customFormat="1" x14ac:dyDescent="0.25">
      <c r="A47" s="46">
        <v>2002</v>
      </c>
      <c r="B47" s="118" t="s">
        <v>181</v>
      </c>
      <c r="C47" s="46">
        <v>3</v>
      </c>
      <c r="D47" s="46">
        <v>32</v>
      </c>
      <c r="E47" s="96">
        <v>540.79999999999995</v>
      </c>
      <c r="F47" s="96">
        <v>37.333333333333336</v>
      </c>
      <c r="G47" s="46">
        <v>3</v>
      </c>
      <c r="H47" s="46">
        <v>25</v>
      </c>
      <c r="I47" s="96">
        <v>422.49999999999994</v>
      </c>
      <c r="J47" s="96">
        <v>29.166666666666668</v>
      </c>
      <c r="K47" s="46">
        <v>2</v>
      </c>
      <c r="L47" s="46">
        <v>16</v>
      </c>
      <c r="M47" s="96">
        <v>270.39999999999998</v>
      </c>
      <c r="N47" s="96">
        <v>18.666666666666668</v>
      </c>
      <c r="O47" s="46">
        <v>2</v>
      </c>
      <c r="P47" s="46">
        <v>13</v>
      </c>
      <c r="Q47" s="96">
        <v>219.7</v>
      </c>
      <c r="R47" s="96">
        <v>15.166666666666666</v>
      </c>
      <c r="S47" s="46">
        <v>2</v>
      </c>
      <c r="T47" s="46">
        <v>13</v>
      </c>
      <c r="U47" s="96">
        <v>219.7</v>
      </c>
      <c r="V47" s="46">
        <v>15.166666666666666</v>
      </c>
      <c r="X47" s="121">
        <f t="shared" si="7"/>
        <v>2002</v>
      </c>
      <c r="Y47" s="118" t="str">
        <f t="shared" si="8"/>
        <v>LAGOA DO TAQUARAL / TERMINAL CENTRAL</v>
      </c>
      <c r="Z47" s="46" t="s">
        <v>127</v>
      </c>
      <c r="AA47" s="46">
        <v>60</v>
      </c>
      <c r="AB47" s="46">
        <v>16.899999999999999</v>
      </c>
      <c r="AC47" s="46">
        <v>16.940000000000001</v>
      </c>
      <c r="AD47" s="46">
        <v>24</v>
      </c>
      <c r="AE47" s="46">
        <f>+C47</f>
        <v>3</v>
      </c>
      <c r="AF47" s="46">
        <f>(((+E47*$F$5)+(I47*$J$5)+(M47*$N$5)+(Q47*$R$5)+(U47*$V$5)))*1.04</f>
        <v>163790.74399999998</v>
      </c>
      <c r="AG47" s="96">
        <f>+D47*$F$5+H47*$J$5+L47*$N$5+P47*$R$5+T47*$V$5</f>
        <v>9319</v>
      </c>
      <c r="AH47" s="96">
        <f>(+F47*$F$5+J47*$J$5+N47*$N$5+R47*$R$5+(V47*$V$5*2))*1.04</f>
        <v>11512.10666666667</v>
      </c>
    </row>
    <row r="48" spans="1:34" s="123" customFormat="1" x14ac:dyDescent="0.25">
      <c r="A48" s="46">
        <v>2005</v>
      </c>
      <c r="B48" s="118" t="s">
        <v>206</v>
      </c>
      <c r="C48" s="46">
        <v>7</v>
      </c>
      <c r="D48" s="46">
        <v>45</v>
      </c>
      <c r="E48" s="96">
        <v>1287</v>
      </c>
      <c r="F48" s="96">
        <v>87.9375</v>
      </c>
      <c r="G48" s="46">
        <v>6</v>
      </c>
      <c r="H48" s="46">
        <v>36</v>
      </c>
      <c r="I48" s="96">
        <v>1029.6000000000001</v>
      </c>
      <c r="J48" s="96">
        <v>70.349999999999994</v>
      </c>
      <c r="K48" s="46">
        <v>4</v>
      </c>
      <c r="L48" s="46">
        <v>23</v>
      </c>
      <c r="M48" s="96">
        <v>657.80000000000007</v>
      </c>
      <c r="N48" s="96">
        <v>44.945833333333333</v>
      </c>
      <c r="O48" s="46">
        <v>3</v>
      </c>
      <c r="P48" s="46">
        <v>18</v>
      </c>
      <c r="Q48" s="96">
        <v>514.80000000000007</v>
      </c>
      <c r="R48" s="96">
        <v>35.174999999999997</v>
      </c>
      <c r="S48" s="46">
        <v>3</v>
      </c>
      <c r="T48" s="46">
        <v>18</v>
      </c>
      <c r="U48" s="96">
        <v>514.80000000000007</v>
      </c>
      <c r="V48" s="46">
        <v>35.174999999999997</v>
      </c>
      <c r="X48" s="121">
        <f t="shared" si="7"/>
        <v>2005</v>
      </c>
      <c r="Y48" s="118" t="str">
        <f t="shared" si="8"/>
        <v>PARQUE IMPERADOR / ESTAÇÃO EXPEDICIONÁRIOS - VIA GALLERIA</v>
      </c>
      <c r="Z48" s="46" t="s">
        <v>127</v>
      </c>
      <c r="AA48" s="46">
        <v>107.25</v>
      </c>
      <c r="AB48" s="46">
        <v>28.6</v>
      </c>
      <c r="AC48" s="46">
        <v>16</v>
      </c>
      <c r="AD48" s="46">
        <v>17</v>
      </c>
      <c r="AE48" s="46">
        <f t="shared" ref="AE48:AE57" si="12">+C48</f>
        <v>7</v>
      </c>
      <c r="AF48" s="46">
        <f t="shared" ref="AF48:AF57" si="13">(((+E48*$F$5)+(I48*$J$5)+(M48*$N$5)+(Q48*$R$5)+(U48*$V$5)))*1.04</f>
        <v>391312.06400000007</v>
      </c>
      <c r="AG48" s="96">
        <f t="shared" ref="AG48:AG57" si="14">+D48*$F$5+H48*$J$5+L48*$N$5+P48*$R$5+T48*$V$5</f>
        <v>13156</v>
      </c>
      <c r="AH48" s="96">
        <f t="shared" ref="AH48:AH57" si="15">(+F48*$F$5+J48*$J$5+N48*$N$5+R48*$R$5+(V48*$V$5*2))*1.04</f>
        <v>27212.943333333336</v>
      </c>
    </row>
    <row r="49" spans="1:34" s="123" customFormat="1" x14ac:dyDescent="0.25">
      <c r="A49" s="46">
        <v>2007</v>
      </c>
      <c r="B49" s="118" t="s">
        <v>217</v>
      </c>
      <c r="C49" s="46">
        <v>5</v>
      </c>
      <c r="D49" s="46">
        <v>26</v>
      </c>
      <c r="E49" s="96">
        <v>1011.4</v>
      </c>
      <c r="F49" s="96">
        <v>64.566666666666663</v>
      </c>
      <c r="G49" s="46">
        <v>4</v>
      </c>
      <c r="H49" s="46">
        <v>20</v>
      </c>
      <c r="I49" s="96">
        <v>778</v>
      </c>
      <c r="J49" s="96">
        <v>49.666666666666664</v>
      </c>
      <c r="K49" s="46">
        <v>3</v>
      </c>
      <c r="L49" s="46">
        <v>13</v>
      </c>
      <c r="M49" s="96">
        <v>505.7</v>
      </c>
      <c r="N49" s="96">
        <v>32.283333333333331</v>
      </c>
      <c r="O49" s="46">
        <v>2</v>
      </c>
      <c r="P49" s="46">
        <v>11</v>
      </c>
      <c r="Q49" s="96">
        <v>427.9</v>
      </c>
      <c r="R49" s="96">
        <v>27.316666666666666</v>
      </c>
      <c r="S49" s="46">
        <v>2</v>
      </c>
      <c r="T49" s="46">
        <v>11</v>
      </c>
      <c r="U49" s="96">
        <v>427.9</v>
      </c>
      <c r="V49" s="46">
        <v>27.316666666666666</v>
      </c>
      <c r="X49" s="121">
        <f t="shared" si="7"/>
        <v>2007</v>
      </c>
      <c r="Y49" s="118" t="str">
        <f t="shared" si="8"/>
        <v>PUCC I / TERMINAL METROPOLITANO</v>
      </c>
      <c r="Z49" s="46" t="s">
        <v>127</v>
      </c>
      <c r="AA49" s="46">
        <v>139</v>
      </c>
      <c r="AB49" s="46">
        <v>38.9</v>
      </c>
      <c r="AC49" s="46">
        <v>17.231654676258991</v>
      </c>
      <c r="AD49" s="46">
        <v>30</v>
      </c>
      <c r="AE49" s="46">
        <f t="shared" si="12"/>
        <v>5</v>
      </c>
      <c r="AF49" s="46">
        <f t="shared" si="13"/>
        <v>306777.848</v>
      </c>
      <c r="AG49" s="96">
        <f t="shared" si="14"/>
        <v>7583</v>
      </c>
      <c r="AH49" s="96">
        <f t="shared" si="15"/>
        <v>19953.682666666664</v>
      </c>
    </row>
    <row r="50" spans="1:34" s="123" customFormat="1" x14ac:dyDescent="0.25">
      <c r="A50" s="46">
        <v>2901</v>
      </c>
      <c r="B50" s="118" t="s">
        <v>203</v>
      </c>
      <c r="C50" s="46">
        <v>9</v>
      </c>
      <c r="D50" s="46">
        <v>45</v>
      </c>
      <c r="E50" s="96">
        <v>1723.4999999999998</v>
      </c>
      <c r="F50" s="96">
        <v>108.88235294117648</v>
      </c>
      <c r="G50" s="46">
        <v>8</v>
      </c>
      <c r="H50" s="46">
        <v>36</v>
      </c>
      <c r="I50" s="96">
        <v>1378.8</v>
      </c>
      <c r="J50" s="96">
        <v>87.10588235294118</v>
      </c>
      <c r="K50" s="46">
        <v>5</v>
      </c>
      <c r="L50" s="46">
        <v>23</v>
      </c>
      <c r="M50" s="96">
        <v>880.9</v>
      </c>
      <c r="N50" s="96">
        <v>55.650980392156868</v>
      </c>
      <c r="O50" s="46">
        <v>4</v>
      </c>
      <c r="P50" s="46">
        <v>18</v>
      </c>
      <c r="Q50" s="96">
        <v>689.4</v>
      </c>
      <c r="R50" s="96">
        <v>43.55294117647059</v>
      </c>
      <c r="S50" s="46">
        <v>4</v>
      </c>
      <c r="T50" s="46">
        <v>18</v>
      </c>
      <c r="U50" s="96">
        <v>689.4</v>
      </c>
      <c r="V50" s="46">
        <v>43.55294117647059</v>
      </c>
      <c r="X50" s="121">
        <f t="shared" si="7"/>
        <v>2901</v>
      </c>
      <c r="Y50" s="118" t="str">
        <f t="shared" si="8"/>
        <v>JARDIM CARLOS LOURENÇO / CIDADE JUDICIÁRIA</v>
      </c>
      <c r="Z50" s="46" t="s">
        <v>127</v>
      </c>
      <c r="AA50" s="46">
        <v>135.1764705882353</v>
      </c>
      <c r="AB50" s="46">
        <v>38.299999999999997</v>
      </c>
      <c r="AC50" s="46">
        <v>17</v>
      </c>
      <c r="AD50" s="46">
        <v>17</v>
      </c>
      <c r="AE50" s="46">
        <f t="shared" si="12"/>
        <v>9</v>
      </c>
      <c r="AF50" s="46">
        <f t="shared" si="13"/>
        <v>524029.79199999996</v>
      </c>
      <c r="AG50" s="96">
        <f t="shared" si="14"/>
        <v>13156</v>
      </c>
      <c r="AH50" s="96">
        <f t="shared" si="15"/>
        <v>33694.490980392162</v>
      </c>
    </row>
    <row r="51" spans="1:34" s="123" customFormat="1" x14ac:dyDescent="0.25">
      <c r="A51" s="46">
        <v>3002</v>
      </c>
      <c r="B51" s="118" t="s">
        <v>214</v>
      </c>
      <c r="C51" s="46">
        <v>8</v>
      </c>
      <c r="D51" s="46">
        <v>55</v>
      </c>
      <c r="E51" s="96">
        <v>1424.5</v>
      </c>
      <c r="F51" s="96">
        <v>95.499999999999986</v>
      </c>
      <c r="G51" s="46">
        <v>7</v>
      </c>
      <c r="H51" s="46">
        <v>44</v>
      </c>
      <c r="I51" s="96">
        <v>1139.5999999999999</v>
      </c>
      <c r="J51" s="96">
        <v>76.400000000000006</v>
      </c>
      <c r="K51" s="46">
        <v>4</v>
      </c>
      <c r="L51" s="46">
        <v>28</v>
      </c>
      <c r="M51" s="96">
        <v>725.19999999999993</v>
      </c>
      <c r="N51" s="96">
        <v>48.618181818181817</v>
      </c>
      <c r="O51" s="46">
        <v>3</v>
      </c>
      <c r="P51" s="46">
        <v>22</v>
      </c>
      <c r="Q51" s="96">
        <v>569.79999999999995</v>
      </c>
      <c r="R51" s="96">
        <v>38.200000000000003</v>
      </c>
      <c r="S51" s="46">
        <v>3</v>
      </c>
      <c r="T51" s="46">
        <v>22</v>
      </c>
      <c r="U51" s="96">
        <v>569.79999999999995</v>
      </c>
      <c r="V51" s="46">
        <v>38.200000000000003</v>
      </c>
      <c r="X51" s="121">
        <f t="shared" si="7"/>
        <v>3002</v>
      </c>
      <c r="Y51" s="118" t="str">
        <f t="shared" si="8"/>
        <v>HOSPITAL DAS CLÍNICAS / CORREDOR CENTRAL - VIA SHOPPIND DOM PEDRO</v>
      </c>
      <c r="Z51" s="46" t="s">
        <v>127</v>
      </c>
      <c r="AA51" s="46">
        <v>94.181818181818173</v>
      </c>
      <c r="AB51" s="46">
        <v>25.9</v>
      </c>
      <c r="AC51" s="46">
        <v>16.5</v>
      </c>
      <c r="AD51" s="46">
        <v>14</v>
      </c>
      <c r="AE51" s="46">
        <f t="shared" si="12"/>
        <v>8</v>
      </c>
      <c r="AF51" s="46">
        <f t="shared" si="13"/>
        <v>432969.26400000002</v>
      </c>
      <c r="AG51" s="96">
        <f t="shared" si="14"/>
        <v>16074</v>
      </c>
      <c r="AH51" s="96">
        <f t="shared" si="15"/>
        <v>29543.185454545452</v>
      </c>
    </row>
    <row r="52" spans="1:34" s="123" customFormat="1" x14ac:dyDescent="0.25">
      <c r="A52" s="46">
        <v>3003</v>
      </c>
      <c r="B52" s="118" t="s">
        <v>215</v>
      </c>
      <c r="C52" s="46">
        <v>5</v>
      </c>
      <c r="D52" s="46">
        <v>35</v>
      </c>
      <c r="E52" s="96">
        <v>1116.5</v>
      </c>
      <c r="F52" s="96">
        <v>63.583333333333336</v>
      </c>
      <c r="G52" s="46">
        <v>4</v>
      </c>
      <c r="H52" s="46">
        <v>28</v>
      </c>
      <c r="I52" s="96">
        <v>893.19999999999993</v>
      </c>
      <c r="J52" s="96">
        <v>50.866666666666667</v>
      </c>
      <c r="K52" s="46">
        <v>3</v>
      </c>
      <c r="L52" s="46">
        <v>18</v>
      </c>
      <c r="M52" s="96">
        <v>574.19999999999993</v>
      </c>
      <c r="N52" s="96">
        <v>32.700000000000003</v>
      </c>
      <c r="O52" s="46">
        <v>2</v>
      </c>
      <c r="P52" s="46">
        <v>14</v>
      </c>
      <c r="Q52" s="96">
        <v>446.59999999999997</v>
      </c>
      <c r="R52" s="96">
        <v>25.433333333333334</v>
      </c>
      <c r="S52" s="46">
        <v>2</v>
      </c>
      <c r="T52" s="46">
        <v>14</v>
      </c>
      <c r="U52" s="96">
        <v>446.59999999999997</v>
      </c>
      <c r="V52" s="46">
        <v>25.433333333333334</v>
      </c>
      <c r="X52" s="121">
        <f t="shared" si="7"/>
        <v>3003</v>
      </c>
      <c r="Y52" s="118" t="str">
        <f t="shared" si="8"/>
        <v>PUCC I / CORREDOR CENTRAL - VIA PRIMAVERA</v>
      </c>
      <c r="Z52" s="46" t="s">
        <v>127</v>
      </c>
      <c r="AA52" s="46">
        <v>99</v>
      </c>
      <c r="AB52" s="46">
        <v>31.9</v>
      </c>
      <c r="AC52" s="46">
        <v>19.345454545454551</v>
      </c>
      <c r="AD52" s="46">
        <v>22</v>
      </c>
      <c r="AE52" s="46">
        <f t="shared" si="12"/>
        <v>5</v>
      </c>
      <c r="AF52" s="46">
        <f t="shared" si="13"/>
        <v>339655.88800000004</v>
      </c>
      <c r="AG52" s="96">
        <f t="shared" si="14"/>
        <v>10238</v>
      </c>
      <c r="AH52" s="96">
        <f t="shared" si="15"/>
        <v>19686.853333333336</v>
      </c>
    </row>
    <row r="53" spans="1:34" s="123" customFormat="1" x14ac:dyDescent="0.25">
      <c r="A53" s="46">
        <v>3004</v>
      </c>
      <c r="B53" s="118" t="s">
        <v>8</v>
      </c>
      <c r="C53" s="46">
        <v>9</v>
      </c>
      <c r="D53" s="46">
        <v>64</v>
      </c>
      <c r="E53" s="96">
        <v>1811.2</v>
      </c>
      <c r="F53" s="96">
        <v>108.8</v>
      </c>
      <c r="G53" s="46">
        <v>8</v>
      </c>
      <c r="H53" s="46">
        <v>51</v>
      </c>
      <c r="I53" s="96">
        <v>1443.3</v>
      </c>
      <c r="J53" s="96">
        <v>86.7</v>
      </c>
      <c r="K53" s="46">
        <v>5</v>
      </c>
      <c r="L53" s="46">
        <v>32</v>
      </c>
      <c r="M53" s="96">
        <v>905.6</v>
      </c>
      <c r="N53" s="96">
        <v>54.4</v>
      </c>
      <c r="O53" s="46">
        <v>4</v>
      </c>
      <c r="P53" s="46">
        <v>26</v>
      </c>
      <c r="Q53" s="96">
        <v>735.80000000000007</v>
      </c>
      <c r="R53" s="96">
        <v>44.2</v>
      </c>
      <c r="S53" s="46">
        <v>4</v>
      </c>
      <c r="T53" s="46">
        <v>26</v>
      </c>
      <c r="U53" s="96">
        <v>735.80000000000007</v>
      </c>
      <c r="V53" s="46">
        <v>44.2</v>
      </c>
      <c r="X53" s="121">
        <f t="shared" si="7"/>
        <v>3004</v>
      </c>
      <c r="Y53" s="118" t="str">
        <f t="shared" si="8"/>
        <v>UNICAMP / CORREDOR CENTRAL</v>
      </c>
      <c r="Z53" s="46" t="s">
        <v>127</v>
      </c>
      <c r="AA53" s="46">
        <v>92</v>
      </c>
      <c r="AB53" s="46">
        <v>28.3</v>
      </c>
      <c r="AC53" s="46">
        <v>18.47608695652174</v>
      </c>
      <c r="AD53" s="46">
        <v>12</v>
      </c>
      <c r="AE53" s="46">
        <f t="shared" si="12"/>
        <v>9</v>
      </c>
      <c r="AF53" s="46">
        <f t="shared" si="13"/>
        <v>550084.08000000007</v>
      </c>
      <c r="AG53" s="96">
        <f t="shared" si="14"/>
        <v>18690</v>
      </c>
      <c r="AH53" s="96">
        <f t="shared" si="15"/>
        <v>33641.504000000001</v>
      </c>
    </row>
    <row r="54" spans="1:34" s="123" customFormat="1" x14ac:dyDescent="0.25">
      <c r="A54" s="46">
        <v>3005</v>
      </c>
      <c r="B54" s="118" t="s">
        <v>216</v>
      </c>
      <c r="C54" s="46">
        <v>13</v>
      </c>
      <c r="D54" s="46">
        <v>85</v>
      </c>
      <c r="E54" s="96">
        <v>2771</v>
      </c>
      <c r="F54" s="96">
        <v>154.41666666666666</v>
      </c>
      <c r="G54" s="46">
        <v>11</v>
      </c>
      <c r="H54" s="46">
        <v>68</v>
      </c>
      <c r="I54" s="96">
        <v>2216.8000000000002</v>
      </c>
      <c r="J54" s="96">
        <v>123.53333333333333</v>
      </c>
      <c r="K54" s="46">
        <v>7</v>
      </c>
      <c r="L54" s="46">
        <v>43</v>
      </c>
      <c r="M54" s="96">
        <v>1401.8</v>
      </c>
      <c r="N54" s="96">
        <v>78.11666666666666</v>
      </c>
      <c r="O54" s="46">
        <v>5</v>
      </c>
      <c r="P54" s="46">
        <v>34</v>
      </c>
      <c r="Q54" s="96">
        <v>1108.4000000000001</v>
      </c>
      <c r="R54" s="96">
        <v>61.766666666666666</v>
      </c>
      <c r="S54" s="46">
        <v>5</v>
      </c>
      <c r="T54" s="46">
        <v>34</v>
      </c>
      <c r="U54" s="96">
        <v>1108.4000000000001</v>
      </c>
      <c r="V54" s="46">
        <v>61.766666666666666</v>
      </c>
      <c r="X54" s="121">
        <f t="shared" si="7"/>
        <v>3005</v>
      </c>
      <c r="Y54" s="118" t="str">
        <f t="shared" si="8"/>
        <v>HOSPITAL DAS CLÍNICAS / TERMINAL METROPOLITANO - VIA PRIMAVERA</v>
      </c>
      <c r="Z54" s="46" t="s">
        <v>127</v>
      </c>
      <c r="AA54" s="46">
        <v>99</v>
      </c>
      <c r="AB54" s="46">
        <v>32.6</v>
      </c>
      <c r="AC54" s="46">
        <v>19.757575757575751</v>
      </c>
      <c r="AD54" s="46">
        <v>9</v>
      </c>
      <c r="AE54" s="46">
        <f t="shared" si="12"/>
        <v>13</v>
      </c>
      <c r="AF54" s="46">
        <f t="shared" si="13"/>
        <v>841768.51199999999</v>
      </c>
      <c r="AG54" s="96">
        <f t="shared" si="14"/>
        <v>24828</v>
      </c>
      <c r="AH54" s="96">
        <f t="shared" si="15"/>
        <v>47743.453333333338</v>
      </c>
    </row>
    <row r="55" spans="1:34" s="123" customFormat="1" x14ac:dyDescent="0.25">
      <c r="A55" s="46">
        <v>3901</v>
      </c>
      <c r="B55" s="118" t="s">
        <v>213</v>
      </c>
      <c r="C55" s="46">
        <v>12</v>
      </c>
      <c r="D55" s="46">
        <v>70</v>
      </c>
      <c r="E55" s="96">
        <v>2597</v>
      </c>
      <c r="F55" s="96">
        <v>145.83333333333334</v>
      </c>
      <c r="G55" s="46">
        <v>10</v>
      </c>
      <c r="H55" s="46">
        <v>56</v>
      </c>
      <c r="I55" s="96">
        <v>2077.6</v>
      </c>
      <c r="J55" s="96">
        <v>116.66666666666667</v>
      </c>
      <c r="K55" s="46">
        <v>6</v>
      </c>
      <c r="L55" s="46">
        <v>35</v>
      </c>
      <c r="M55" s="96">
        <v>1298.5</v>
      </c>
      <c r="N55" s="96">
        <v>72.916666666666671</v>
      </c>
      <c r="O55" s="46">
        <v>4</v>
      </c>
      <c r="P55" s="46">
        <v>28</v>
      </c>
      <c r="Q55" s="96">
        <v>1038.8</v>
      </c>
      <c r="R55" s="96">
        <v>58.333333333333336</v>
      </c>
      <c r="S55" s="46">
        <v>4</v>
      </c>
      <c r="T55" s="46">
        <v>28</v>
      </c>
      <c r="U55" s="96">
        <v>1038.8</v>
      </c>
      <c r="V55" s="46">
        <v>58.333333333333336</v>
      </c>
      <c r="X55" s="121">
        <f t="shared" si="7"/>
        <v>3901</v>
      </c>
      <c r="Y55" s="118" t="str">
        <f t="shared" si="8"/>
        <v>PARQUE PRADO / SHOPPING DOM PEDRO</v>
      </c>
      <c r="Z55" s="46" t="s">
        <v>127</v>
      </c>
      <c r="AA55" s="46">
        <v>115</v>
      </c>
      <c r="AB55" s="46">
        <v>37.1</v>
      </c>
      <c r="AC55" s="46">
        <v>19.38260869565217</v>
      </c>
      <c r="AD55" s="46">
        <v>11</v>
      </c>
      <c r="AE55" s="46">
        <f t="shared" si="12"/>
        <v>12</v>
      </c>
      <c r="AF55" s="46">
        <f t="shared" si="13"/>
        <v>788116.78399999999</v>
      </c>
      <c r="AG55" s="96">
        <f t="shared" si="14"/>
        <v>20426</v>
      </c>
      <c r="AH55" s="96">
        <f t="shared" si="15"/>
        <v>45045</v>
      </c>
    </row>
    <row r="56" spans="1:34" s="123" customFormat="1" x14ac:dyDescent="0.25">
      <c r="A56" s="46">
        <v>5102</v>
      </c>
      <c r="B56" s="118" t="s">
        <v>11</v>
      </c>
      <c r="C56" s="46">
        <v>11</v>
      </c>
      <c r="D56" s="46">
        <v>41</v>
      </c>
      <c r="E56" s="96">
        <v>2591.2000000000003</v>
      </c>
      <c r="F56" s="96">
        <v>136.66666666666666</v>
      </c>
      <c r="G56" s="46">
        <v>9</v>
      </c>
      <c r="H56" s="46">
        <v>32</v>
      </c>
      <c r="I56" s="96">
        <v>2022.4</v>
      </c>
      <c r="J56" s="96">
        <v>106.66666666666667</v>
      </c>
      <c r="K56" s="46">
        <v>6</v>
      </c>
      <c r="L56" s="46">
        <v>21</v>
      </c>
      <c r="M56" s="96">
        <v>1327.2</v>
      </c>
      <c r="N56" s="96">
        <v>70</v>
      </c>
      <c r="O56" s="46">
        <v>4</v>
      </c>
      <c r="P56" s="46">
        <v>17</v>
      </c>
      <c r="Q56" s="96">
        <v>1074.4000000000001</v>
      </c>
      <c r="R56" s="96">
        <v>56.666666666666664</v>
      </c>
      <c r="S56" s="46">
        <v>4</v>
      </c>
      <c r="T56" s="46">
        <v>17</v>
      </c>
      <c r="U56" s="96">
        <v>1074.4000000000001</v>
      </c>
      <c r="V56" s="46">
        <v>56.666666666666664</v>
      </c>
      <c r="X56" s="121">
        <f t="shared" si="7"/>
        <v>5102</v>
      </c>
      <c r="Y56" s="118" t="str">
        <f t="shared" si="8"/>
        <v>JOAQUIM EGÍDIO / PARQUE SÃO JORGE</v>
      </c>
      <c r="Z56" s="46" t="s">
        <v>127</v>
      </c>
      <c r="AA56" s="46">
        <v>190</v>
      </c>
      <c r="AB56" s="46">
        <v>63.2</v>
      </c>
      <c r="AC56" s="46">
        <v>19.986315789473679</v>
      </c>
      <c r="AD56" s="46">
        <v>19</v>
      </c>
      <c r="AE56" s="46">
        <f t="shared" si="12"/>
        <v>11</v>
      </c>
      <c r="AF56" s="46">
        <f t="shared" si="13"/>
        <v>787750.08000000007</v>
      </c>
      <c r="AG56" s="96">
        <f t="shared" si="14"/>
        <v>11985</v>
      </c>
      <c r="AH56" s="96">
        <f t="shared" si="15"/>
        <v>42314.133333333339</v>
      </c>
    </row>
    <row r="57" spans="1:34" s="123" customFormat="1" x14ac:dyDescent="0.25">
      <c r="A57" s="46">
        <v>5901</v>
      </c>
      <c r="B57" s="118" t="s">
        <v>230</v>
      </c>
      <c r="C57" s="46">
        <v>12</v>
      </c>
      <c r="D57" s="46">
        <v>55</v>
      </c>
      <c r="E57" s="96">
        <v>2568.5</v>
      </c>
      <c r="F57" s="96">
        <v>151.25</v>
      </c>
      <c r="G57" s="46">
        <v>10</v>
      </c>
      <c r="H57" s="46">
        <v>44</v>
      </c>
      <c r="I57" s="96">
        <v>2054.8000000000002</v>
      </c>
      <c r="J57" s="96">
        <v>121</v>
      </c>
      <c r="K57" s="46">
        <v>6</v>
      </c>
      <c r="L57" s="46">
        <v>28</v>
      </c>
      <c r="M57" s="96">
        <v>1307.6000000000001</v>
      </c>
      <c r="N57" s="96">
        <v>77</v>
      </c>
      <c r="O57" s="46">
        <v>4</v>
      </c>
      <c r="P57" s="46">
        <v>22</v>
      </c>
      <c r="Q57" s="96">
        <v>1027.4000000000001</v>
      </c>
      <c r="R57" s="96">
        <v>60.5</v>
      </c>
      <c r="S57" s="46">
        <v>4</v>
      </c>
      <c r="T57" s="46">
        <v>22</v>
      </c>
      <c r="U57" s="96">
        <v>1027.4000000000001</v>
      </c>
      <c r="V57" s="46">
        <v>60.5</v>
      </c>
      <c r="X57" s="121">
        <f t="shared" si="7"/>
        <v>5901</v>
      </c>
      <c r="Y57" s="118" t="str">
        <f t="shared" si="8"/>
        <v>PARQUE VIA NORTE / CARREFOUR VALINHOS</v>
      </c>
      <c r="Z57" s="46" t="s">
        <v>127</v>
      </c>
      <c r="AA57" s="46">
        <v>155</v>
      </c>
      <c r="AB57" s="46">
        <v>46.7</v>
      </c>
      <c r="AC57" s="46">
        <v>18.085161290322581</v>
      </c>
      <c r="AD57" s="46">
        <v>14</v>
      </c>
      <c r="AE57" s="46">
        <f t="shared" si="12"/>
        <v>12</v>
      </c>
      <c r="AF57" s="46">
        <f t="shared" si="13"/>
        <v>780682.03200000001</v>
      </c>
      <c r="AG57" s="96">
        <f t="shared" si="14"/>
        <v>16074</v>
      </c>
      <c r="AH57" s="96">
        <f t="shared" si="15"/>
        <v>46789.599999999999</v>
      </c>
    </row>
    <row r="58" spans="1:34" x14ac:dyDescent="0.25">
      <c r="A58" s="50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6"/>
      <c r="X58" s="50"/>
      <c r="Y58" s="51"/>
      <c r="Z58" s="52"/>
      <c r="AA58" s="53"/>
      <c r="AB58" s="54"/>
      <c r="AC58" s="55"/>
      <c r="AD58" s="55"/>
      <c r="AE58" s="55"/>
      <c r="AF58" s="97"/>
      <c r="AG58" s="97"/>
      <c r="AH58" s="98"/>
    </row>
    <row r="59" spans="1:34" s="53" customFormat="1" x14ac:dyDescent="0.25">
      <c r="A59" s="182" t="s">
        <v>345</v>
      </c>
      <c r="B59" s="183"/>
      <c r="C59" s="189" t="s">
        <v>131</v>
      </c>
      <c r="D59" s="189"/>
      <c r="E59" s="189"/>
      <c r="F59" s="76">
        <f>+F42</f>
        <v>200</v>
      </c>
      <c r="G59" s="189" t="s">
        <v>132</v>
      </c>
      <c r="H59" s="189"/>
      <c r="I59" s="189"/>
      <c r="J59" s="76">
        <f>+J42</f>
        <v>52</v>
      </c>
      <c r="K59" s="189" t="s">
        <v>128</v>
      </c>
      <c r="L59" s="189"/>
      <c r="M59" s="189"/>
      <c r="N59" s="76">
        <f>+N42</f>
        <v>50</v>
      </c>
      <c r="O59" s="189" t="s">
        <v>129</v>
      </c>
      <c r="P59" s="189"/>
      <c r="Q59" s="189"/>
      <c r="R59" s="76">
        <f>+R42</f>
        <v>50</v>
      </c>
      <c r="S59" s="189" t="s">
        <v>130</v>
      </c>
      <c r="T59" s="189"/>
      <c r="U59" s="189"/>
      <c r="V59" s="76">
        <f>+V42</f>
        <v>13</v>
      </c>
      <c r="X59" s="50"/>
      <c r="Y59" s="60"/>
      <c r="Z59" s="52"/>
      <c r="AB59" s="54"/>
      <c r="AC59" s="182" t="s">
        <v>345</v>
      </c>
      <c r="AD59" s="183"/>
      <c r="AE59" s="189" t="s">
        <v>139</v>
      </c>
      <c r="AF59" s="189"/>
      <c r="AG59" s="189"/>
      <c r="AH59" s="151">
        <f>+V59+R59+N59+F59+J59</f>
        <v>365</v>
      </c>
    </row>
    <row r="60" spans="1:34" x14ac:dyDescent="0.25">
      <c r="A60" s="184"/>
      <c r="B60" s="185"/>
      <c r="C60" s="74" t="s">
        <v>163</v>
      </c>
      <c r="D60" s="75" t="s">
        <v>164</v>
      </c>
      <c r="E60" s="75" t="s">
        <v>165</v>
      </c>
      <c r="F60" s="79" t="s">
        <v>161</v>
      </c>
      <c r="G60" s="74" t="s">
        <v>163</v>
      </c>
      <c r="H60" s="75" t="s">
        <v>164</v>
      </c>
      <c r="I60" s="75" t="s">
        <v>165</v>
      </c>
      <c r="J60" s="79" t="s">
        <v>161</v>
      </c>
      <c r="K60" s="74" t="s">
        <v>163</v>
      </c>
      <c r="L60" s="75" t="s">
        <v>164</v>
      </c>
      <c r="M60" s="75" t="s">
        <v>165</v>
      </c>
      <c r="N60" s="79" t="s">
        <v>161</v>
      </c>
      <c r="O60" s="74" t="s">
        <v>163</v>
      </c>
      <c r="P60" s="75" t="s">
        <v>164</v>
      </c>
      <c r="Q60" s="75" t="s">
        <v>165</v>
      </c>
      <c r="R60" s="79" t="s">
        <v>161</v>
      </c>
      <c r="S60" s="74" t="s">
        <v>163</v>
      </c>
      <c r="T60" s="75" t="s">
        <v>164</v>
      </c>
      <c r="U60" s="75" t="s">
        <v>165</v>
      </c>
      <c r="V60" s="79" t="s">
        <v>161</v>
      </c>
      <c r="X60" s="50"/>
      <c r="Y60" s="60"/>
      <c r="Z60" s="52"/>
      <c r="AA60" s="53"/>
      <c r="AB60" s="54"/>
      <c r="AC60" s="184"/>
      <c r="AD60" s="185"/>
      <c r="AE60" s="151" t="s">
        <v>41</v>
      </c>
      <c r="AF60" s="151" t="s">
        <v>140</v>
      </c>
      <c r="AG60" s="154" t="s">
        <v>46</v>
      </c>
      <c r="AH60" s="196" t="s">
        <v>339</v>
      </c>
    </row>
    <row r="61" spans="1:34" x14ac:dyDescent="0.25">
      <c r="A61" s="184"/>
      <c r="B61" s="185"/>
      <c r="C61" s="74" t="s">
        <v>162</v>
      </c>
      <c r="D61" s="75" t="s">
        <v>158</v>
      </c>
      <c r="E61" s="75" t="s">
        <v>48</v>
      </c>
      <c r="F61" s="79" t="s">
        <v>166</v>
      </c>
      <c r="G61" s="74" t="s">
        <v>162</v>
      </c>
      <c r="H61" s="75" t="s">
        <v>158</v>
      </c>
      <c r="I61" s="75" t="s">
        <v>48</v>
      </c>
      <c r="J61" s="79" t="s">
        <v>166</v>
      </c>
      <c r="K61" s="74" t="s">
        <v>162</v>
      </c>
      <c r="L61" s="75" t="s">
        <v>158</v>
      </c>
      <c r="M61" s="75" t="s">
        <v>48</v>
      </c>
      <c r="N61" s="79" t="s">
        <v>166</v>
      </c>
      <c r="O61" s="74" t="s">
        <v>162</v>
      </c>
      <c r="P61" s="75" t="s">
        <v>158</v>
      </c>
      <c r="Q61" s="75" t="s">
        <v>48</v>
      </c>
      <c r="R61" s="79" t="s">
        <v>166</v>
      </c>
      <c r="S61" s="74" t="s">
        <v>162</v>
      </c>
      <c r="T61" s="75" t="s">
        <v>158</v>
      </c>
      <c r="U61" s="75" t="s">
        <v>48</v>
      </c>
      <c r="V61" s="79" t="s">
        <v>166</v>
      </c>
      <c r="X61" s="50"/>
      <c r="Y61" s="60"/>
      <c r="Z61" s="52"/>
      <c r="AA61" s="53"/>
      <c r="AB61" s="54"/>
      <c r="AC61" s="184"/>
      <c r="AD61" s="185"/>
      <c r="AE61" s="77" t="s">
        <v>47</v>
      </c>
      <c r="AF61" s="157" t="s">
        <v>50</v>
      </c>
      <c r="AG61" s="154" t="s">
        <v>49</v>
      </c>
      <c r="AH61" s="196"/>
    </row>
    <row r="62" spans="1:34" s="102" customFormat="1" x14ac:dyDescent="0.25">
      <c r="A62" s="186"/>
      <c r="B62" s="187"/>
      <c r="C62" s="111">
        <f>SUM(C45:C57)</f>
        <v>100</v>
      </c>
      <c r="D62" s="111">
        <f t="shared" ref="D62:V62" si="16">SUM(D45:D57)</f>
        <v>631</v>
      </c>
      <c r="E62" s="111">
        <f t="shared" si="16"/>
        <v>20372.48</v>
      </c>
      <c r="F62" s="111">
        <f t="shared" si="16"/>
        <v>1231.1698529411765</v>
      </c>
      <c r="G62" s="111">
        <f t="shared" si="16"/>
        <v>86</v>
      </c>
      <c r="H62" s="111">
        <f t="shared" si="16"/>
        <v>502</v>
      </c>
      <c r="I62" s="111">
        <f t="shared" si="16"/>
        <v>16196.68</v>
      </c>
      <c r="J62" s="111">
        <f t="shared" si="16"/>
        <v>978.9225490196078</v>
      </c>
      <c r="K62" s="111">
        <f t="shared" si="16"/>
        <v>55</v>
      </c>
      <c r="L62" s="111">
        <f t="shared" si="16"/>
        <v>319</v>
      </c>
      <c r="M62" s="111">
        <f t="shared" si="16"/>
        <v>10319.84</v>
      </c>
      <c r="N62" s="111">
        <f t="shared" si="16"/>
        <v>623.49832887700541</v>
      </c>
      <c r="O62" s="111">
        <f t="shared" si="16"/>
        <v>41</v>
      </c>
      <c r="P62" s="111">
        <f t="shared" si="16"/>
        <v>255</v>
      </c>
      <c r="Q62" s="111">
        <f t="shared" si="16"/>
        <v>8232.6</v>
      </c>
      <c r="R62" s="111">
        <f t="shared" si="16"/>
        <v>497.51127450980391</v>
      </c>
      <c r="S62" s="111">
        <f t="shared" si="16"/>
        <v>41</v>
      </c>
      <c r="T62" s="111">
        <f t="shared" si="16"/>
        <v>255</v>
      </c>
      <c r="U62" s="111">
        <f t="shared" si="16"/>
        <v>8232.6</v>
      </c>
      <c r="V62" s="111">
        <f t="shared" si="16"/>
        <v>497.51127450980391</v>
      </c>
      <c r="X62" s="124"/>
      <c r="Y62" s="125"/>
      <c r="Z62" s="126"/>
      <c r="AA62" s="127"/>
      <c r="AB62" s="128"/>
      <c r="AC62" s="186"/>
      <c r="AD62" s="187"/>
      <c r="AE62" s="151">
        <f>SUM(AE45:AE57)</f>
        <v>100</v>
      </c>
      <c r="AF62" s="151">
        <f>SUM(AF45:AF57)</f>
        <v>6189423.9264000002</v>
      </c>
      <c r="AG62" s="151">
        <f t="shared" ref="AG62:AH62" si="17">SUM(AG45:AG57)</f>
        <v>184319</v>
      </c>
      <c r="AH62" s="151">
        <f t="shared" si="17"/>
        <v>380768.66510160425</v>
      </c>
    </row>
    <row r="63" spans="1:34" x14ac:dyDescent="0.25">
      <c r="AE63" s="102"/>
    </row>
    <row r="64" spans="1:34" x14ac:dyDescent="0.25">
      <c r="AF64" s="101"/>
    </row>
    <row r="65" spans="1:34" s="103" customFormat="1" x14ac:dyDescent="0.25">
      <c r="A65" s="198" t="s">
        <v>168</v>
      </c>
      <c r="B65" s="198"/>
      <c r="C65" s="198"/>
      <c r="D65" s="198"/>
      <c r="E65" s="198"/>
      <c r="F65" s="198"/>
      <c r="G65" s="198"/>
      <c r="H65" s="198"/>
      <c r="I65" s="198"/>
      <c r="J65" s="198"/>
      <c r="K65" s="198"/>
      <c r="L65" s="198"/>
      <c r="M65" s="198"/>
      <c r="N65" s="198"/>
      <c r="O65" s="198"/>
      <c r="P65" s="198"/>
      <c r="Q65" s="198"/>
      <c r="R65" s="198"/>
      <c r="S65" s="198"/>
      <c r="T65" s="198"/>
      <c r="U65" s="198"/>
      <c r="V65" s="198"/>
      <c r="X65" s="199" t="s">
        <v>338</v>
      </c>
      <c r="Y65" s="199"/>
      <c r="Z65" s="199"/>
      <c r="AA65" s="199"/>
      <c r="AB65" s="199"/>
      <c r="AC65" s="199"/>
      <c r="AD65" s="199"/>
      <c r="AE65" s="199"/>
      <c r="AF65" s="199"/>
      <c r="AG65" s="199"/>
      <c r="AH65" s="199"/>
    </row>
    <row r="66" spans="1:34" x14ac:dyDescent="0.25">
      <c r="A66" s="50"/>
      <c r="B66" s="53"/>
      <c r="C66" s="53"/>
      <c r="D66" s="68"/>
      <c r="E66" s="68"/>
      <c r="F66" s="69"/>
      <c r="G66" s="53"/>
      <c r="H66" s="68"/>
      <c r="I66" s="68"/>
      <c r="J66" s="53"/>
      <c r="K66" s="53"/>
      <c r="L66" s="68"/>
      <c r="M66" s="68"/>
      <c r="N66" s="53"/>
      <c r="O66" s="53"/>
      <c r="P66" s="68"/>
      <c r="Q66" s="68"/>
      <c r="R66" s="53"/>
      <c r="S66" s="53"/>
      <c r="T66" s="68"/>
      <c r="U66" s="68"/>
      <c r="V66" s="56"/>
      <c r="X66" s="50"/>
      <c r="Y66" s="51"/>
      <c r="Z66" s="52"/>
      <c r="AA66" s="53"/>
      <c r="AB66" s="54"/>
      <c r="AC66" s="55"/>
      <c r="AD66" s="53"/>
      <c r="AE66" s="53"/>
      <c r="AF66" s="97"/>
      <c r="AG66" s="97"/>
      <c r="AH66" s="98"/>
    </row>
    <row r="67" spans="1:34" s="61" customFormat="1" x14ac:dyDescent="0.25">
      <c r="A67" s="189" t="s">
        <v>42</v>
      </c>
      <c r="B67" s="189"/>
      <c r="C67" s="189"/>
      <c r="D67" s="189"/>
      <c r="E67" s="189"/>
      <c r="F67" s="189"/>
      <c r="G67" s="189" t="s">
        <v>324</v>
      </c>
      <c r="H67" s="189"/>
      <c r="I67" s="189"/>
      <c r="J67" s="189"/>
      <c r="K67" s="189"/>
      <c r="L67" s="189"/>
      <c r="M67" s="189" t="s">
        <v>88</v>
      </c>
      <c r="N67" s="189"/>
      <c r="O67" s="189"/>
      <c r="P67" s="189"/>
      <c r="Q67" s="189" t="str">
        <f>+Q3</f>
        <v>LOTE 1</v>
      </c>
      <c r="R67" s="189"/>
      <c r="S67" s="189"/>
      <c r="T67" s="189"/>
      <c r="U67" s="189"/>
      <c r="V67" s="189"/>
      <c r="X67" s="189" t="s">
        <v>42</v>
      </c>
      <c r="Y67" s="189"/>
      <c r="Z67" s="189" t="s">
        <v>324</v>
      </c>
      <c r="AA67" s="189"/>
      <c r="AB67" s="189"/>
      <c r="AC67" s="189"/>
      <c r="AD67" s="189"/>
      <c r="AE67" s="189" t="str">
        <f>+M67</f>
        <v>TEC-5</v>
      </c>
      <c r="AF67" s="189"/>
      <c r="AG67" s="200" t="str">
        <f>+Q67</f>
        <v>LOTE 1</v>
      </c>
      <c r="AH67" s="200"/>
    </row>
    <row r="68" spans="1:34" s="19" customFormat="1" x14ac:dyDescent="0.25">
      <c r="A68" s="41"/>
      <c r="B68" s="18"/>
      <c r="C68" s="18" t="s">
        <v>323</v>
      </c>
      <c r="D68" s="20">
        <f>+$D$4</f>
        <v>0</v>
      </c>
      <c r="E68" s="18" t="s">
        <v>322</v>
      </c>
      <c r="F68" s="20">
        <f>+$F$4</f>
        <v>0</v>
      </c>
      <c r="G68" s="18">
        <v>0.8</v>
      </c>
      <c r="H68" s="21">
        <v>0.8</v>
      </c>
      <c r="I68" s="22"/>
      <c r="J68" s="18"/>
      <c r="K68" s="18">
        <v>0.5</v>
      </c>
      <c r="L68" s="21">
        <v>0.5</v>
      </c>
      <c r="M68" s="22"/>
      <c r="N68" s="18"/>
      <c r="O68" s="18">
        <v>0.4</v>
      </c>
      <c r="P68" s="21">
        <v>0.4</v>
      </c>
      <c r="Q68" s="22"/>
      <c r="R68" s="18"/>
      <c r="S68" s="18"/>
      <c r="T68" s="22"/>
      <c r="U68" s="22"/>
      <c r="V68" s="42"/>
      <c r="X68" s="41"/>
      <c r="Y68" s="23"/>
      <c r="Z68" s="18"/>
      <c r="AA68" s="18"/>
      <c r="AB68" s="24"/>
      <c r="AC68" s="25"/>
      <c r="AD68" s="18"/>
      <c r="AE68" s="18"/>
      <c r="AF68" s="99"/>
      <c r="AG68" s="99"/>
      <c r="AH68" s="100"/>
    </row>
    <row r="69" spans="1:34" s="62" customFormat="1" x14ac:dyDescent="0.25">
      <c r="A69" s="189" t="s">
        <v>123</v>
      </c>
      <c r="B69" s="189"/>
      <c r="C69" s="189" t="s">
        <v>131</v>
      </c>
      <c r="D69" s="189"/>
      <c r="E69" s="189"/>
      <c r="F69" s="76">
        <v>200</v>
      </c>
      <c r="G69" s="189" t="s">
        <v>132</v>
      </c>
      <c r="H69" s="189"/>
      <c r="I69" s="189"/>
      <c r="J69" s="77">
        <v>52</v>
      </c>
      <c r="K69" s="189" t="s">
        <v>128</v>
      </c>
      <c r="L69" s="189"/>
      <c r="M69" s="189"/>
      <c r="N69" s="77">
        <v>50</v>
      </c>
      <c r="O69" s="189" t="s">
        <v>129</v>
      </c>
      <c r="P69" s="189"/>
      <c r="Q69" s="189"/>
      <c r="R69" s="77">
        <v>50</v>
      </c>
      <c r="S69" s="189" t="s">
        <v>130</v>
      </c>
      <c r="T69" s="189"/>
      <c r="U69" s="189"/>
      <c r="V69" s="77">
        <v>13</v>
      </c>
      <c r="X69" s="189" t="s">
        <v>123</v>
      </c>
      <c r="Y69" s="189"/>
      <c r="Z69" s="189"/>
      <c r="AA69" s="189"/>
      <c r="AB69" s="189"/>
      <c r="AC69" s="189"/>
      <c r="AD69" s="189"/>
      <c r="AE69" s="189" t="s">
        <v>43</v>
      </c>
      <c r="AF69" s="189"/>
      <c r="AG69" s="189"/>
      <c r="AH69" s="151">
        <f>+V69+R69+N69+F69+J69</f>
        <v>365</v>
      </c>
    </row>
    <row r="70" spans="1:34" ht="15.75" customHeight="1" x14ac:dyDescent="0.25">
      <c r="A70" s="78" t="s">
        <v>102</v>
      </c>
      <c r="B70" s="190" t="s">
        <v>137</v>
      </c>
      <c r="C70" s="74" t="s">
        <v>41</v>
      </c>
      <c r="D70" s="75" t="s">
        <v>159</v>
      </c>
      <c r="E70" s="75" t="s">
        <v>44</v>
      </c>
      <c r="F70" s="79" t="s">
        <v>169</v>
      </c>
      <c r="G70" s="74" t="s">
        <v>41</v>
      </c>
      <c r="H70" s="75" t="s">
        <v>159</v>
      </c>
      <c r="I70" s="75" t="s">
        <v>44</v>
      </c>
      <c r="J70" s="79" t="s">
        <v>169</v>
      </c>
      <c r="K70" s="74" t="s">
        <v>41</v>
      </c>
      <c r="L70" s="75" t="s">
        <v>159</v>
      </c>
      <c r="M70" s="75" t="s">
        <v>44</v>
      </c>
      <c r="N70" s="79" t="s">
        <v>169</v>
      </c>
      <c r="O70" s="74" t="s">
        <v>41</v>
      </c>
      <c r="P70" s="75" t="s">
        <v>159</v>
      </c>
      <c r="Q70" s="75" t="s">
        <v>44</v>
      </c>
      <c r="R70" s="79" t="s">
        <v>169</v>
      </c>
      <c r="S70" s="74" t="s">
        <v>41</v>
      </c>
      <c r="T70" s="75" t="s">
        <v>159</v>
      </c>
      <c r="U70" s="75" t="s">
        <v>44</v>
      </c>
      <c r="V70" s="79" t="s">
        <v>169</v>
      </c>
      <c r="X70" s="188" t="s">
        <v>336</v>
      </c>
      <c r="Y70" s="162" t="s">
        <v>138</v>
      </c>
      <c r="Z70" s="188" t="s">
        <v>335</v>
      </c>
      <c r="AA70" s="77" t="s">
        <v>104</v>
      </c>
      <c r="AB70" s="152" t="s">
        <v>160</v>
      </c>
      <c r="AC70" s="153" t="s">
        <v>136</v>
      </c>
      <c r="AD70" s="87" t="s">
        <v>133</v>
      </c>
      <c r="AE70" s="151" t="s">
        <v>41</v>
      </c>
      <c r="AF70" s="151" t="s">
        <v>45</v>
      </c>
      <c r="AG70" s="154" t="s">
        <v>46</v>
      </c>
      <c r="AH70" s="196" t="s">
        <v>337</v>
      </c>
    </row>
    <row r="71" spans="1:34" x14ac:dyDescent="0.25">
      <c r="A71" s="74" t="s">
        <v>103</v>
      </c>
      <c r="B71" s="190"/>
      <c r="C71" s="74" t="s">
        <v>124</v>
      </c>
      <c r="D71" s="75" t="s">
        <v>173</v>
      </c>
      <c r="E71" s="75" t="s">
        <v>48</v>
      </c>
      <c r="F71" s="80" t="s">
        <v>172</v>
      </c>
      <c r="G71" s="74" t="s">
        <v>124</v>
      </c>
      <c r="H71" s="75" t="s">
        <v>173</v>
      </c>
      <c r="I71" s="75" t="s">
        <v>48</v>
      </c>
      <c r="J71" s="80" t="s">
        <v>172</v>
      </c>
      <c r="K71" s="74" t="s">
        <v>124</v>
      </c>
      <c r="L71" s="75" t="s">
        <v>173</v>
      </c>
      <c r="M71" s="75" t="s">
        <v>48</v>
      </c>
      <c r="N71" s="80" t="s">
        <v>172</v>
      </c>
      <c r="O71" s="74" t="s">
        <v>124</v>
      </c>
      <c r="P71" s="75" t="s">
        <v>173</v>
      </c>
      <c r="Q71" s="75" t="s">
        <v>48</v>
      </c>
      <c r="R71" s="80" t="s">
        <v>172</v>
      </c>
      <c r="S71" s="74" t="s">
        <v>124</v>
      </c>
      <c r="T71" s="75" t="s">
        <v>173</v>
      </c>
      <c r="U71" s="75" t="s">
        <v>48</v>
      </c>
      <c r="V71" s="80" t="s">
        <v>172</v>
      </c>
      <c r="X71" s="188"/>
      <c r="Y71" s="162"/>
      <c r="Z71" s="188"/>
      <c r="AA71" s="77" t="s">
        <v>170</v>
      </c>
      <c r="AB71" s="152" t="s">
        <v>158</v>
      </c>
      <c r="AC71" s="153" t="s">
        <v>134</v>
      </c>
      <c r="AD71" s="87" t="s">
        <v>135</v>
      </c>
      <c r="AE71" s="77" t="s">
        <v>47</v>
      </c>
      <c r="AF71" s="155" t="s">
        <v>167</v>
      </c>
      <c r="AG71" s="156" t="s">
        <v>171</v>
      </c>
      <c r="AH71" s="196"/>
    </row>
    <row r="72" spans="1:34" s="123" customFormat="1" x14ac:dyDescent="0.25">
      <c r="A72" s="46">
        <v>2003</v>
      </c>
      <c r="B72" s="118" t="s">
        <v>204</v>
      </c>
      <c r="C72" s="46">
        <v>10</v>
      </c>
      <c r="D72" s="46">
        <v>64</v>
      </c>
      <c r="E72" s="96">
        <v>2156.8000000000002</v>
      </c>
      <c r="F72" s="96">
        <v>125.86666666666666</v>
      </c>
      <c r="G72" s="46">
        <v>8</v>
      </c>
      <c r="H72" s="46">
        <v>51</v>
      </c>
      <c r="I72" s="96">
        <v>1718.7</v>
      </c>
      <c r="J72" s="96">
        <v>100.3</v>
      </c>
      <c r="K72" s="46">
        <v>5</v>
      </c>
      <c r="L72" s="46">
        <v>32</v>
      </c>
      <c r="M72" s="96">
        <v>1078.4000000000001</v>
      </c>
      <c r="N72" s="96">
        <v>62.93333333333333</v>
      </c>
      <c r="O72" s="46">
        <v>4</v>
      </c>
      <c r="P72" s="46">
        <v>26</v>
      </c>
      <c r="Q72" s="96">
        <v>876.2</v>
      </c>
      <c r="R72" s="96">
        <v>51.133333333333333</v>
      </c>
      <c r="S72" s="46">
        <v>4</v>
      </c>
      <c r="T72" s="46">
        <v>26</v>
      </c>
      <c r="U72" s="96">
        <v>876.2</v>
      </c>
      <c r="V72" s="46">
        <v>51.133333333333333</v>
      </c>
      <c r="X72" s="121">
        <f t="shared" ref="X72:X74" si="18">+A72</f>
        <v>2003</v>
      </c>
      <c r="Y72" s="118" t="str">
        <f t="shared" ref="Y72:Y74" si="19">+B72</f>
        <v>ALPHAVILLE / ESTAÇÃO EXPEDICIONÁRIOS</v>
      </c>
      <c r="Z72" s="46" t="s">
        <v>127</v>
      </c>
      <c r="AA72" s="46">
        <v>108</v>
      </c>
      <c r="AB72" s="46">
        <v>33.700000000000003</v>
      </c>
      <c r="AC72" s="46">
        <v>18.74444444444444</v>
      </c>
      <c r="AD72" s="46">
        <v>12</v>
      </c>
      <c r="AE72" s="46">
        <f>+C72</f>
        <v>10</v>
      </c>
      <c r="AF72" s="46">
        <f>(((+E72*$F$5)+(I72*$J$5)+(M72*$N$5)+(Q72*$R$5)+(U72*$V$5)))*1.04</f>
        <v>655047.12000000011</v>
      </c>
      <c r="AG72" s="96">
        <f>+D72*$F$5+H72*$J$5+L72*$N$5+P72*$R$5+T72*$V$5</f>
        <v>18690</v>
      </c>
      <c r="AH72" s="96">
        <f>(+F72*$F$5+J72*$J$5+N72*$N$5+R72*$R$5+(V72*$V$5*2))*1.04</f>
        <v>38918.602666666666</v>
      </c>
    </row>
    <row r="73" spans="1:34" s="123" customFormat="1" x14ac:dyDescent="0.25">
      <c r="A73" s="46">
        <v>3801</v>
      </c>
      <c r="B73" s="118" t="s">
        <v>13</v>
      </c>
      <c r="C73" s="46">
        <v>21</v>
      </c>
      <c r="D73" s="46">
        <v>77</v>
      </c>
      <c r="E73" s="96">
        <v>4858.7</v>
      </c>
      <c r="F73" s="96">
        <v>243.83333333333334</v>
      </c>
      <c r="G73" s="46">
        <v>17</v>
      </c>
      <c r="H73" s="46">
        <v>61</v>
      </c>
      <c r="I73" s="96">
        <v>3849.1</v>
      </c>
      <c r="J73" s="96">
        <v>193.16666666666666</v>
      </c>
      <c r="K73" s="46">
        <v>11</v>
      </c>
      <c r="L73" s="46">
        <v>39</v>
      </c>
      <c r="M73" s="96">
        <v>2460.9</v>
      </c>
      <c r="N73" s="96">
        <v>123.5</v>
      </c>
      <c r="O73" s="46">
        <v>7</v>
      </c>
      <c r="P73" s="46">
        <v>31</v>
      </c>
      <c r="Q73" s="96">
        <v>1956.1000000000001</v>
      </c>
      <c r="R73" s="96">
        <v>98.166666666666671</v>
      </c>
      <c r="S73" s="46">
        <v>7</v>
      </c>
      <c r="T73" s="46">
        <v>31</v>
      </c>
      <c r="U73" s="96">
        <v>1956.1000000000001</v>
      </c>
      <c r="V73" s="46">
        <v>98.166666666666671</v>
      </c>
      <c r="X73" s="121">
        <f t="shared" si="18"/>
        <v>3801</v>
      </c>
      <c r="Y73" s="118" t="str">
        <f t="shared" si="19"/>
        <v>JARDIM SÃO DOMINGOS / TERMINAL BARÃO GERALDO</v>
      </c>
      <c r="Z73" s="46" t="s">
        <v>127</v>
      </c>
      <c r="AA73" s="46">
        <v>180</v>
      </c>
      <c r="AB73" s="46">
        <v>63.1</v>
      </c>
      <c r="AC73" s="46">
        <v>21.063333333333329</v>
      </c>
      <c r="AD73" s="46">
        <v>10</v>
      </c>
      <c r="AE73" s="46">
        <f>+C73</f>
        <v>21</v>
      </c>
      <c r="AF73" s="46">
        <f>(((+E73*$F$5)+(I73*$J$5)+(M73*$N$5)+(Q73*$R$5)+(U73*$V$5)))*1.04</f>
        <v>1474899.4000000001</v>
      </c>
      <c r="AG73" s="96">
        <f>+D73*$F$5+H73*$J$5+L73*$N$5+P73*$R$5+T73*$V$5</f>
        <v>22475</v>
      </c>
      <c r="AH73" s="96">
        <f>(+F73*$F$5+J73*$J$5+N73*$N$5+R73*$R$5+(V73*$V$5*2))*1.04</f>
        <v>75344.88</v>
      </c>
    </row>
    <row r="74" spans="1:34" s="123" customFormat="1" x14ac:dyDescent="0.25">
      <c r="A74" s="46">
        <v>4003</v>
      </c>
      <c r="B74" s="118" t="s">
        <v>223</v>
      </c>
      <c r="C74" s="46">
        <v>10</v>
      </c>
      <c r="D74" s="46">
        <v>64</v>
      </c>
      <c r="E74" s="96">
        <v>2182.4</v>
      </c>
      <c r="F74" s="96">
        <v>118.4</v>
      </c>
      <c r="G74" s="46">
        <v>8</v>
      </c>
      <c r="H74" s="46">
        <v>51</v>
      </c>
      <c r="I74" s="96">
        <v>1739.1000000000001</v>
      </c>
      <c r="J74" s="96">
        <v>94.35</v>
      </c>
      <c r="K74" s="46">
        <v>5</v>
      </c>
      <c r="L74" s="46">
        <v>32</v>
      </c>
      <c r="M74" s="96">
        <v>1091.2</v>
      </c>
      <c r="N74" s="96">
        <v>59.2</v>
      </c>
      <c r="O74" s="46">
        <v>4</v>
      </c>
      <c r="P74" s="46">
        <v>26</v>
      </c>
      <c r="Q74" s="96">
        <v>886.6</v>
      </c>
      <c r="R74" s="96">
        <v>48.1</v>
      </c>
      <c r="S74" s="46">
        <v>4</v>
      </c>
      <c r="T74" s="46">
        <v>26</v>
      </c>
      <c r="U74" s="96">
        <v>886.6</v>
      </c>
      <c r="V74" s="46">
        <v>48.1</v>
      </c>
      <c r="X74" s="121">
        <f t="shared" si="18"/>
        <v>4003</v>
      </c>
      <c r="Y74" s="118" t="str">
        <f t="shared" si="19"/>
        <v>PARQUE CIDADE / CORREDOR CENTRAL</v>
      </c>
      <c r="Z74" s="46" t="s">
        <v>127</v>
      </c>
      <c r="AA74" s="46">
        <v>101</v>
      </c>
      <c r="AB74" s="46">
        <v>34.1</v>
      </c>
      <c r="AC74" s="46">
        <v>20.28712871287129</v>
      </c>
      <c r="AD74" s="46">
        <v>12</v>
      </c>
      <c r="AE74" s="46">
        <f>+C74</f>
        <v>10</v>
      </c>
      <c r="AF74" s="46">
        <f>(((+E74*$F$5)+(I74*$J$5)+(M74*$N$5)+(Q74*$R$5)+(U74*$V$5)))*1.04</f>
        <v>662822.16</v>
      </c>
      <c r="AG74" s="96">
        <f>+D74*$F$5+H74*$J$5+L74*$N$5+P74*$R$5+T74*$V$5</f>
        <v>18690</v>
      </c>
      <c r="AH74" s="96">
        <f>(+F74*$F$5+J74*$J$5+N74*$N$5+R74*$R$5+(V74*$V$5*2))*1.04</f>
        <v>36609.871999999996</v>
      </c>
    </row>
    <row r="75" spans="1:34" x14ac:dyDescent="0.25">
      <c r="A75" s="50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6"/>
      <c r="X75" s="50"/>
      <c r="Y75" s="51"/>
      <c r="Z75" s="52"/>
      <c r="AA75" s="53"/>
      <c r="AB75" s="54"/>
      <c r="AC75" s="55"/>
      <c r="AD75" s="55"/>
      <c r="AE75" s="55"/>
      <c r="AF75" s="97"/>
      <c r="AG75" s="97"/>
      <c r="AH75" s="98"/>
    </row>
    <row r="76" spans="1:34" s="53" customFormat="1" x14ac:dyDescent="0.25">
      <c r="A76" s="182" t="s">
        <v>345</v>
      </c>
      <c r="B76" s="183"/>
      <c r="C76" s="189" t="s">
        <v>131</v>
      </c>
      <c r="D76" s="189"/>
      <c r="E76" s="189"/>
      <c r="F76" s="76">
        <f>+F69</f>
        <v>200</v>
      </c>
      <c r="G76" s="189" t="s">
        <v>132</v>
      </c>
      <c r="H76" s="189"/>
      <c r="I76" s="189"/>
      <c r="J76" s="76">
        <f>+J69</f>
        <v>52</v>
      </c>
      <c r="K76" s="189" t="s">
        <v>128</v>
      </c>
      <c r="L76" s="189"/>
      <c r="M76" s="189"/>
      <c r="N76" s="76">
        <f>+N69</f>
        <v>50</v>
      </c>
      <c r="O76" s="189" t="s">
        <v>129</v>
      </c>
      <c r="P76" s="189"/>
      <c r="Q76" s="189"/>
      <c r="R76" s="76">
        <f>+R69</f>
        <v>50</v>
      </c>
      <c r="S76" s="189" t="s">
        <v>130</v>
      </c>
      <c r="T76" s="189"/>
      <c r="U76" s="189"/>
      <c r="V76" s="76">
        <f>+V69</f>
        <v>13</v>
      </c>
      <c r="X76" s="50"/>
      <c r="Y76" s="60"/>
      <c r="Z76" s="52"/>
      <c r="AB76" s="54"/>
      <c r="AC76" s="182" t="s">
        <v>345</v>
      </c>
      <c r="AD76" s="183"/>
      <c r="AE76" s="197" t="s">
        <v>139</v>
      </c>
      <c r="AF76" s="197"/>
      <c r="AG76" s="197"/>
      <c r="AH76" s="144">
        <f>+V76+R76+N76+F76+J76</f>
        <v>365</v>
      </c>
    </row>
    <row r="77" spans="1:34" x14ac:dyDescent="0.25">
      <c r="A77" s="184"/>
      <c r="B77" s="185"/>
      <c r="C77" s="74" t="s">
        <v>163</v>
      </c>
      <c r="D77" s="75" t="s">
        <v>164</v>
      </c>
      <c r="E77" s="75" t="s">
        <v>165</v>
      </c>
      <c r="F77" s="79" t="s">
        <v>161</v>
      </c>
      <c r="G77" s="74" t="s">
        <v>163</v>
      </c>
      <c r="H77" s="75" t="s">
        <v>164</v>
      </c>
      <c r="I77" s="75" t="s">
        <v>165</v>
      </c>
      <c r="J77" s="79" t="s">
        <v>161</v>
      </c>
      <c r="K77" s="74" t="s">
        <v>163</v>
      </c>
      <c r="L77" s="75" t="s">
        <v>164</v>
      </c>
      <c r="M77" s="75" t="s">
        <v>165</v>
      </c>
      <c r="N77" s="79" t="s">
        <v>161</v>
      </c>
      <c r="O77" s="74" t="s">
        <v>163</v>
      </c>
      <c r="P77" s="75" t="s">
        <v>164</v>
      </c>
      <c r="Q77" s="75" t="s">
        <v>165</v>
      </c>
      <c r="R77" s="79" t="s">
        <v>161</v>
      </c>
      <c r="S77" s="74" t="s">
        <v>163</v>
      </c>
      <c r="T77" s="75" t="s">
        <v>164</v>
      </c>
      <c r="U77" s="75" t="s">
        <v>165</v>
      </c>
      <c r="V77" s="79" t="s">
        <v>161</v>
      </c>
      <c r="X77" s="50"/>
      <c r="Y77" s="60"/>
      <c r="Z77" s="52"/>
      <c r="AA77" s="53"/>
      <c r="AB77" s="54"/>
      <c r="AC77" s="184"/>
      <c r="AD77" s="185"/>
      <c r="AE77" s="144" t="s">
        <v>41</v>
      </c>
      <c r="AF77" s="145" t="s">
        <v>140</v>
      </c>
      <c r="AG77" s="146" t="s">
        <v>46</v>
      </c>
      <c r="AH77" s="194" t="s">
        <v>339</v>
      </c>
    </row>
    <row r="78" spans="1:34" x14ac:dyDescent="0.25">
      <c r="A78" s="184"/>
      <c r="B78" s="185"/>
      <c r="C78" s="74" t="s">
        <v>162</v>
      </c>
      <c r="D78" s="75" t="s">
        <v>158</v>
      </c>
      <c r="E78" s="75" t="s">
        <v>48</v>
      </c>
      <c r="F78" s="79" t="s">
        <v>166</v>
      </c>
      <c r="G78" s="74" t="s">
        <v>162</v>
      </c>
      <c r="H78" s="75" t="s">
        <v>158</v>
      </c>
      <c r="I78" s="75" t="s">
        <v>48</v>
      </c>
      <c r="J78" s="79" t="s">
        <v>166</v>
      </c>
      <c r="K78" s="74" t="s">
        <v>162</v>
      </c>
      <c r="L78" s="75" t="s">
        <v>158</v>
      </c>
      <c r="M78" s="75" t="s">
        <v>48</v>
      </c>
      <c r="N78" s="79" t="s">
        <v>166</v>
      </c>
      <c r="O78" s="74" t="s">
        <v>162</v>
      </c>
      <c r="P78" s="75" t="s">
        <v>158</v>
      </c>
      <c r="Q78" s="75" t="s">
        <v>48</v>
      </c>
      <c r="R78" s="79" t="s">
        <v>166</v>
      </c>
      <c r="S78" s="74" t="s">
        <v>162</v>
      </c>
      <c r="T78" s="75" t="s">
        <v>158</v>
      </c>
      <c r="U78" s="75" t="s">
        <v>48</v>
      </c>
      <c r="V78" s="79" t="s">
        <v>166</v>
      </c>
      <c r="X78" s="50"/>
      <c r="Y78" s="60"/>
      <c r="Z78" s="52"/>
      <c r="AA78" s="53"/>
      <c r="AB78" s="54"/>
      <c r="AC78" s="184"/>
      <c r="AD78" s="185"/>
      <c r="AE78" s="147" t="s">
        <v>47</v>
      </c>
      <c r="AF78" s="148" t="s">
        <v>50</v>
      </c>
      <c r="AG78" s="149" t="s">
        <v>49</v>
      </c>
      <c r="AH78" s="195"/>
    </row>
    <row r="79" spans="1:34" s="102" customFormat="1" x14ac:dyDescent="0.25">
      <c r="A79" s="186"/>
      <c r="B79" s="187"/>
      <c r="C79" s="111">
        <f t="shared" ref="C79:V79" si="20">SUM(C72:C74)</f>
        <v>41</v>
      </c>
      <c r="D79" s="111">
        <f t="shared" si="20"/>
        <v>205</v>
      </c>
      <c r="E79" s="111">
        <f t="shared" si="20"/>
        <v>9197.9</v>
      </c>
      <c r="F79" s="111">
        <f t="shared" si="20"/>
        <v>488.1</v>
      </c>
      <c r="G79" s="111">
        <f t="shared" si="20"/>
        <v>33</v>
      </c>
      <c r="H79" s="111">
        <f t="shared" si="20"/>
        <v>163</v>
      </c>
      <c r="I79" s="111">
        <f t="shared" si="20"/>
        <v>7306.9000000000005</v>
      </c>
      <c r="J79" s="111">
        <f t="shared" si="20"/>
        <v>387.81666666666661</v>
      </c>
      <c r="K79" s="111">
        <f t="shared" si="20"/>
        <v>21</v>
      </c>
      <c r="L79" s="111">
        <f t="shared" si="20"/>
        <v>103</v>
      </c>
      <c r="M79" s="111">
        <f t="shared" si="20"/>
        <v>4630.5</v>
      </c>
      <c r="N79" s="111">
        <f t="shared" si="20"/>
        <v>245.63333333333333</v>
      </c>
      <c r="O79" s="111">
        <f t="shared" si="20"/>
        <v>15</v>
      </c>
      <c r="P79" s="111">
        <f t="shared" si="20"/>
        <v>83</v>
      </c>
      <c r="Q79" s="111">
        <f t="shared" si="20"/>
        <v>3718.9</v>
      </c>
      <c r="R79" s="111">
        <f t="shared" si="20"/>
        <v>197.4</v>
      </c>
      <c r="S79" s="111">
        <f t="shared" si="20"/>
        <v>15</v>
      </c>
      <c r="T79" s="111">
        <f t="shared" si="20"/>
        <v>83</v>
      </c>
      <c r="U79" s="111">
        <f t="shared" si="20"/>
        <v>3718.9</v>
      </c>
      <c r="V79" s="111">
        <f t="shared" si="20"/>
        <v>197.4</v>
      </c>
      <c r="X79" s="124"/>
      <c r="Y79" s="125"/>
      <c r="Z79" s="126"/>
      <c r="AA79" s="127"/>
      <c r="AB79" s="128"/>
      <c r="AC79" s="186"/>
      <c r="AD79" s="187"/>
      <c r="AE79" s="151">
        <f>SUM(AE72:AE74)</f>
        <v>41</v>
      </c>
      <c r="AF79" s="151">
        <f>SUM(AF72:AF74)</f>
        <v>2792768.6800000006</v>
      </c>
      <c r="AG79" s="151">
        <f>SUM(AG72:AG74)</f>
        <v>59855</v>
      </c>
      <c r="AH79" s="151">
        <f>SUM(AH72:AH74)</f>
        <v>150873.35466666668</v>
      </c>
    </row>
    <row r="80" spans="1:34" x14ac:dyDescent="0.25">
      <c r="AE80" s="64"/>
      <c r="AF80" s="64"/>
      <c r="AG80" s="64"/>
      <c r="AH80" s="64"/>
    </row>
    <row r="82" spans="1:34" s="103" customFormat="1" x14ac:dyDescent="0.25">
      <c r="A82" s="198" t="s">
        <v>168</v>
      </c>
      <c r="B82" s="198"/>
      <c r="C82" s="198"/>
      <c r="D82" s="198"/>
      <c r="E82" s="198"/>
      <c r="F82" s="198"/>
      <c r="G82" s="198"/>
      <c r="H82" s="198"/>
      <c r="I82" s="198"/>
      <c r="J82" s="198"/>
      <c r="K82" s="198"/>
      <c r="L82" s="198"/>
      <c r="M82" s="198"/>
      <c r="N82" s="198"/>
      <c r="O82" s="198"/>
      <c r="P82" s="198"/>
      <c r="Q82" s="198"/>
      <c r="R82" s="198"/>
      <c r="S82" s="198"/>
      <c r="T82" s="198"/>
      <c r="U82" s="198"/>
      <c r="V82" s="198"/>
      <c r="X82" s="199" t="s">
        <v>338</v>
      </c>
      <c r="Y82" s="199"/>
      <c r="Z82" s="199"/>
      <c r="AA82" s="199"/>
      <c r="AB82" s="199"/>
      <c r="AC82" s="199"/>
      <c r="AD82" s="199"/>
      <c r="AE82" s="199"/>
      <c r="AF82" s="199"/>
      <c r="AG82" s="199"/>
      <c r="AH82" s="199"/>
    </row>
    <row r="83" spans="1:34" x14ac:dyDescent="0.25">
      <c r="A83" s="50"/>
      <c r="B83" s="53"/>
      <c r="C83" s="53"/>
      <c r="D83" s="68"/>
      <c r="E83" s="68"/>
      <c r="F83" s="69"/>
      <c r="G83" s="53"/>
      <c r="H83" s="68"/>
      <c r="I83" s="68"/>
      <c r="J83" s="53"/>
      <c r="K83" s="53"/>
      <c r="L83" s="68"/>
      <c r="M83" s="68"/>
      <c r="N83" s="53"/>
      <c r="O83" s="53"/>
      <c r="P83" s="68"/>
      <c r="Q83" s="68"/>
      <c r="R83" s="53"/>
      <c r="S83" s="53"/>
      <c r="T83" s="68"/>
      <c r="U83" s="68"/>
      <c r="V83" s="56"/>
      <c r="X83" s="50"/>
      <c r="Y83" s="51"/>
      <c r="Z83" s="52"/>
      <c r="AA83" s="53"/>
      <c r="AB83" s="54"/>
      <c r="AC83" s="55"/>
      <c r="AD83" s="53"/>
      <c r="AE83" s="53"/>
      <c r="AF83" s="97"/>
      <c r="AG83" s="97"/>
      <c r="AH83" s="98"/>
    </row>
    <row r="84" spans="1:34" s="61" customFormat="1" x14ac:dyDescent="0.25">
      <c r="A84" s="189" t="s">
        <v>42</v>
      </c>
      <c r="B84" s="189"/>
      <c r="C84" s="189"/>
      <c r="D84" s="189"/>
      <c r="E84" s="189"/>
      <c r="F84" s="189"/>
      <c r="G84" s="189" t="s">
        <v>351</v>
      </c>
      <c r="H84" s="189"/>
      <c r="I84" s="189"/>
      <c r="J84" s="189"/>
      <c r="K84" s="189"/>
      <c r="L84" s="189"/>
      <c r="M84" s="189" t="s">
        <v>89</v>
      </c>
      <c r="N84" s="189"/>
      <c r="O84" s="189"/>
      <c r="P84" s="189"/>
      <c r="Q84" s="189" t="str">
        <f>+Q67</f>
        <v>LOTE 1</v>
      </c>
      <c r="R84" s="189"/>
      <c r="S84" s="189"/>
      <c r="T84" s="189"/>
      <c r="U84" s="189"/>
      <c r="V84" s="189"/>
      <c r="X84" s="189" t="s">
        <v>42</v>
      </c>
      <c r="Y84" s="189"/>
      <c r="Z84" s="189" t="s">
        <v>351</v>
      </c>
      <c r="AA84" s="189"/>
      <c r="AB84" s="189"/>
      <c r="AC84" s="189"/>
      <c r="AD84" s="189"/>
      <c r="AE84" s="189" t="str">
        <f>+M84</f>
        <v>TEC-6</v>
      </c>
      <c r="AF84" s="189"/>
      <c r="AG84" s="200" t="str">
        <f>+Q84</f>
        <v>LOTE 1</v>
      </c>
      <c r="AH84" s="200"/>
    </row>
    <row r="85" spans="1:34" s="19" customFormat="1" x14ac:dyDescent="0.25">
      <c r="A85" s="41"/>
      <c r="B85" s="18"/>
      <c r="C85" s="18" t="s">
        <v>323</v>
      </c>
      <c r="D85" s="20">
        <f>+$D$4</f>
        <v>0</v>
      </c>
      <c r="E85" s="18" t="s">
        <v>322</v>
      </c>
      <c r="F85" s="20">
        <f>+$F$4</f>
        <v>0</v>
      </c>
      <c r="G85" s="18">
        <v>0.8</v>
      </c>
      <c r="H85" s="21">
        <v>0.8</v>
      </c>
      <c r="I85" s="22"/>
      <c r="J85" s="18"/>
      <c r="K85" s="18">
        <v>0.5</v>
      </c>
      <c r="L85" s="21">
        <v>0.5</v>
      </c>
      <c r="M85" s="22"/>
      <c r="N85" s="18"/>
      <c r="O85" s="18">
        <v>0.4</v>
      </c>
      <c r="P85" s="21">
        <v>0.4</v>
      </c>
      <c r="Q85" s="22"/>
      <c r="R85" s="18"/>
      <c r="S85" s="18"/>
      <c r="T85" s="22"/>
      <c r="U85" s="22"/>
      <c r="V85" s="42"/>
      <c r="X85" s="41"/>
      <c r="Y85" s="23"/>
      <c r="Z85" s="18"/>
      <c r="AA85" s="18"/>
      <c r="AB85" s="24"/>
      <c r="AC85" s="25"/>
      <c r="AD85" s="18"/>
      <c r="AE85" s="18"/>
      <c r="AF85" s="99"/>
      <c r="AG85" s="99"/>
      <c r="AH85" s="100"/>
    </row>
    <row r="86" spans="1:34" s="62" customFormat="1" x14ac:dyDescent="0.25">
      <c r="A86" s="189" t="s">
        <v>123</v>
      </c>
      <c r="B86" s="189"/>
      <c r="C86" s="189" t="s">
        <v>131</v>
      </c>
      <c r="D86" s="189"/>
      <c r="E86" s="189"/>
      <c r="F86" s="76">
        <v>200</v>
      </c>
      <c r="G86" s="189" t="s">
        <v>132</v>
      </c>
      <c r="H86" s="189"/>
      <c r="I86" s="189"/>
      <c r="J86" s="77">
        <v>52</v>
      </c>
      <c r="K86" s="189" t="s">
        <v>128</v>
      </c>
      <c r="L86" s="189"/>
      <c r="M86" s="189"/>
      <c r="N86" s="77">
        <v>50</v>
      </c>
      <c r="O86" s="189" t="s">
        <v>129</v>
      </c>
      <c r="P86" s="189"/>
      <c r="Q86" s="189"/>
      <c r="R86" s="77">
        <v>50</v>
      </c>
      <c r="S86" s="189" t="s">
        <v>130</v>
      </c>
      <c r="T86" s="189"/>
      <c r="U86" s="189"/>
      <c r="V86" s="77">
        <v>13</v>
      </c>
      <c r="X86" s="189" t="s">
        <v>123</v>
      </c>
      <c r="Y86" s="189"/>
      <c r="Z86" s="189"/>
      <c r="AA86" s="189"/>
      <c r="AB86" s="189"/>
      <c r="AC86" s="189"/>
      <c r="AD86" s="189"/>
      <c r="AE86" s="189" t="s">
        <v>43</v>
      </c>
      <c r="AF86" s="189"/>
      <c r="AG86" s="189"/>
      <c r="AH86" s="151">
        <f>+V86+R86+N86+F86+J86</f>
        <v>365</v>
      </c>
    </row>
    <row r="87" spans="1:34" ht="15" customHeight="1" x14ac:dyDescent="0.25">
      <c r="A87" s="78" t="s">
        <v>102</v>
      </c>
      <c r="B87" s="190" t="s">
        <v>137</v>
      </c>
      <c r="C87" s="74" t="s">
        <v>41</v>
      </c>
      <c r="D87" s="75" t="s">
        <v>159</v>
      </c>
      <c r="E87" s="75" t="s">
        <v>44</v>
      </c>
      <c r="F87" s="79" t="s">
        <v>169</v>
      </c>
      <c r="G87" s="74" t="s">
        <v>41</v>
      </c>
      <c r="H87" s="75" t="s">
        <v>159</v>
      </c>
      <c r="I87" s="75" t="s">
        <v>44</v>
      </c>
      <c r="J87" s="79" t="s">
        <v>169</v>
      </c>
      <c r="K87" s="74" t="s">
        <v>41</v>
      </c>
      <c r="L87" s="75" t="s">
        <v>159</v>
      </c>
      <c r="M87" s="75" t="s">
        <v>44</v>
      </c>
      <c r="N87" s="79" t="s">
        <v>169</v>
      </c>
      <c r="O87" s="74" t="s">
        <v>41</v>
      </c>
      <c r="P87" s="75" t="s">
        <v>159</v>
      </c>
      <c r="Q87" s="75" t="s">
        <v>44</v>
      </c>
      <c r="R87" s="79" t="s">
        <v>169</v>
      </c>
      <c r="S87" s="74" t="s">
        <v>41</v>
      </c>
      <c r="T87" s="75" t="s">
        <v>159</v>
      </c>
      <c r="U87" s="75" t="s">
        <v>44</v>
      </c>
      <c r="V87" s="79" t="s">
        <v>169</v>
      </c>
      <c r="X87" s="188" t="s">
        <v>336</v>
      </c>
      <c r="Y87" s="162" t="s">
        <v>138</v>
      </c>
      <c r="Z87" s="188" t="s">
        <v>335</v>
      </c>
      <c r="AA87" s="77" t="s">
        <v>104</v>
      </c>
      <c r="AB87" s="152" t="s">
        <v>160</v>
      </c>
      <c r="AC87" s="153" t="s">
        <v>136</v>
      </c>
      <c r="AD87" s="87" t="s">
        <v>133</v>
      </c>
      <c r="AE87" s="151" t="s">
        <v>41</v>
      </c>
      <c r="AF87" s="151" t="s">
        <v>45</v>
      </c>
      <c r="AG87" s="154" t="s">
        <v>46</v>
      </c>
      <c r="AH87" s="196" t="s">
        <v>337</v>
      </c>
    </row>
    <row r="88" spans="1:34" x14ac:dyDescent="0.25">
      <c r="A88" s="74" t="s">
        <v>103</v>
      </c>
      <c r="B88" s="190"/>
      <c r="C88" s="74" t="s">
        <v>124</v>
      </c>
      <c r="D88" s="75" t="s">
        <v>173</v>
      </c>
      <c r="E88" s="75" t="s">
        <v>48</v>
      </c>
      <c r="F88" s="80" t="s">
        <v>172</v>
      </c>
      <c r="G88" s="74" t="s">
        <v>124</v>
      </c>
      <c r="H88" s="75" t="s">
        <v>173</v>
      </c>
      <c r="I88" s="75" t="s">
        <v>48</v>
      </c>
      <c r="J88" s="80" t="s">
        <v>172</v>
      </c>
      <c r="K88" s="74" t="s">
        <v>124</v>
      </c>
      <c r="L88" s="75" t="s">
        <v>173</v>
      </c>
      <c r="M88" s="75" t="s">
        <v>48</v>
      </c>
      <c r="N88" s="80" t="s">
        <v>172</v>
      </c>
      <c r="O88" s="74" t="s">
        <v>124</v>
      </c>
      <c r="P88" s="75" t="s">
        <v>173</v>
      </c>
      <c r="Q88" s="75" t="s">
        <v>48</v>
      </c>
      <c r="R88" s="80" t="s">
        <v>172</v>
      </c>
      <c r="S88" s="74" t="s">
        <v>124</v>
      </c>
      <c r="T88" s="75" t="s">
        <v>173</v>
      </c>
      <c r="U88" s="75" t="s">
        <v>48</v>
      </c>
      <c r="V88" s="80" t="s">
        <v>172</v>
      </c>
      <c r="X88" s="188"/>
      <c r="Y88" s="162"/>
      <c r="Z88" s="188"/>
      <c r="AA88" s="77" t="s">
        <v>170</v>
      </c>
      <c r="AB88" s="152" t="s">
        <v>158</v>
      </c>
      <c r="AC88" s="153" t="s">
        <v>134</v>
      </c>
      <c r="AD88" s="87" t="s">
        <v>135</v>
      </c>
      <c r="AE88" s="77" t="s">
        <v>47</v>
      </c>
      <c r="AF88" s="155" t="s">
        <v>167</v>
      </c>
      <c r="AG88" s="156" t="s">
        <v>171</v>
      </c>
      <c r="AH88" s="196"/>
    </row>
    <row r="89" spans="1:34" s="123" customFormat="1" x14ac:dyDescent="0.25">
      <c r="A89" s="46">
        <v>6001</v>
      </c>
      <c r="B89" s="118" t="s">
        <v>258</v>
      </c>
      <c r="C89" s="46">
        <v>10</v>
      </c>
      <c r="D89" s="46">
        <v>77</v>
      </c>
      <c r="E89" s="96">
        <v>2402.4</v>
      </c>
      <c r="F89" s="96">
        <v>116.7028576828049</v>
      </c>
      <c r="G89" s="46">
        <v>8</v>
      </c>
      <c r="H89" s="46">
        <v>61</v>
      </c>
      <c r="I89" s="96">
        <v>1903.2</v>
      </c>
      <c r="J89" s="96">
        <v>92.452913229235051</v>
      </c>
      <c r="K89" s="46">
        <v>5</v>
      </c>
      <c r="L89" s="46">
        <v>39</v>
      </c>
      <c r="M89" s="96">
        <v>1216.8</v>
      </c>
      <c r="N89" s="96">
        <v>59.109239605576505</v>
      </c>
      <c r="O89" s="46">
        <v>4</v>
      </c>
      <c r="P89" s="46">
        <v>31</v>
      </c>
      <c r="Q89" s="96">
        <v>967.19999999999993</v>
      </c>
      <c r="R89" s="96">
        <v>46.984267378791586</v>
      </c>
      <c r="S89" s="46">
        <v>4</v>
      </c>
      <c r="T89" s="46">
        <v>31</v>
      </c>
      <c r="U89" s="96">
        <v>967.19999999999993</v>
      </c>
      <c r="V89" s="46">
        <v>46.984267378791586</v>
      </c>
      <c r="X89" s="121">
        <f t="shared" ref="X89:X95" si="21">+A89</f>
        <v>6001</v>
      </c>
      <c r="Y89" s="118" t="str">
        <f t="shared" ref="Y89:Y95" si="22">+B89</f>
        <v>BRT: TERMINAL CAMPO GRANDE / TERMINAL MERCADO (PARADOR)</v>
      </c>
      <c r="Z89" s="46" t="s">
        <v>127</v>
      </c>
      <c r="AA89" s="46">
        <v>80.937291700886931</v>
      </c>
      <c r="AB89" s="46">
        <v>31.2</v>
      </c>
      <c r="AC89" s="46">
        <v>25.05</v>
      </c>
      <c r="AD89" s="46">
        <v>10</v>
      </c>
      <c r="AE89" s="46">
        <f t="shared" ref="AE89:AE95" si="23">+C89</f>
        <v>10</v>
      </c>
      <c r="AF89" s="46">
        <f t="shared" ref="AF89:AF95" si="24">(((+E89*$F$5)+(I89*$J$5)+(M89*$N$5)+(Q89*$R$5)+(U89*$V$5)))*1.04</f>
        <v>729268.8</v>
      </c>
      <c r="AG89" s="96">
        <f t="shared" ref="AG89:AG95" si="25">+D89*$F$5+H89*$J$5+L89*$N$5+P89*$R$5+T89*$V$5</f>
        <v>22475</v>
      </c>
      <c r="AH89" s="96">
        <f t="shared" ref="AH89:AH95" si="26">(+F89*$F$5+J89*$J$5+N89*$N$5+R89*$R$5+(V89*$V$5*2))*1.04</f>
        <v>36061.364898570115</v>
      </c>
    </row>
    <row r="90" spans="1:34" s="123" customFormat="1" x14ac:dyDescent="0.25">
      <c r="A90" s="46">
        <v>6002</v>
      </c>
      <c r="B90" s="118" t="s">
        <v>257</v>
      </c>
      <c r="C90" s="46">
        <v>7</v>
      </c>
      <c r="D90" s="46">
        <v>70</v>
      </c>
      <c r="E90" s="96">
        <v>2184</v>
      </c>
      <c r="F90" s="96">
        <v>88.68138715508826</v>
      </c>
      <c r="G90" s="46">
        <v>6</v>
      </c>
      <c r="H90" s="46">
        <v>56</v>
      </c>
      <c r="I90" s="96">
        <v>1747.2</v>
      </c>
      <c r="J90" s="96">
        <v>70.945109724070605</v>
      </c>
      <c r="K90" s="46">
        <v>4</v>
      </c>
      <c r="L90" s="46">
        <v>35</v>
      </c>
      <c r="M90" s="96">
        <v>1092</v>
      </c>
      <c r="N90" s="96">
        <v>44.34069357754413</v>
      </c>
      <c r="O90" s="46">
        <v>3</v>
      </c>
      <c r="P90" s="46">
        <v>28</v>
      </c>
      <c r="Q90" s="96">
        <v>873.6</v>
      </c>
      <c r="R90" s="96">
        <v>35.472554862035302</v>
      </c>
      <c r="S90" s="46">
        <v>3</v>
      </c>
      <c r="T90" s="46">
        <v>28</v>
      </c>
      <c r="U90" s="96">
        <v>873.6</v>
      </c>
      <c r="V90" s="46">
        <v>35.472554862035302</v>
      </c>
      <c r="X90" s="121">
        <f t="shared" si="21"/>
        <v>6002</v>
      </c>
      <c r="Y90" s="118" t="str">
        <f t="shared" si="22"/>
        <v>BRT: TERMINAL CAMPO GRANDE / TERMINAL MERCADO (EXPRESSO)</v>
      </c>
      <c r="Z90" s="46" t="s">
        <v>127</v>
      </c>
      <c r="AA90" s="46">
        <v>66.012617561504229</v>
      </c>
      <c r="AB90" s="46">
        <v>31.2</v>
      </c>
      <c r="AC90" s="46">
        <v>30.7</v>
      </c>
      <c r="AD90" s="46">
        <v>11</v>
      </c>
      <c r="AE90" s="46">
        <f t="shared" si="23"/>
        <v>7</v>
      </c>
      <c r="AF90" s="46">
        <f t="shared" si="24"/>
        <v>662782.84800000011</v>
      </c>
      <c r="AG90" s="96">
        <f t="shared" si="25"/>
        <v>20426</v>
      </c>
      <c r="AH90" s="96">
        <f t="shared" si="26"/>
        <v>27391.906864463665</v>
      </c>
    </row>
    <row r="91" spans="1:34" s="123" customFormat="1" x14ac:dyDescent="0.25">
      <c r="A91" s="46">
        <v>6003</v>
      </c>
      <c r="B91" s="118" t="s">
        <v>256</v>
      </c>
      <c r="C91" s="46">
        <v>8</v>
      </c>
      <c r="D91" s="46">
        <v>51</v>
      </c>
      <c r="E91" s="96">
        <v>2147.1</v>
      </c>
      <c r="F91" s="96">
        <v>100.34527180292368</v>
      </c>
      <c r="G91" s="46">
        <v>7</v>
      </c>
      <c r="H91" s="46">
        <v>40</v>
      </c>
      <c r="I91" s="96">
        <v>1684</v>
      </c>
      <c r="J91" s="96">
        <v>78.702173963077399</v>
      </c>
      <c r="K91" s="46">
        <v>4</v>
      </c>
      <c r="L91" s="46">
        <v>26</v>
      </c>
      <c r="M91" s="96">
        <v>1094.6000000000001</v>
      </c>
      <c r="N91" s="96">
        <v>51.156413076000305</v>
      </c>
      <c r="O91" s="46">
        <v>3</v>
      </c>
      <c r="P91" s="46">
        <v>21</v>
      </c>
      <c r="Q91" s="96">
        <v>884.1</v>
      </c>
      <c r="R91" s="96">
        <v>41.318641330615634</v>
      </c>
      <c r="S91" s="46">
        <v>3</v>
      </c>
      <c r="T91" s="46">
        <v>21</v>
      </c>
      <c r="U91" s="96">
        <v>884.1</v>
      </c>
      <c r="V91" s="46">
        <v>41.318641330615634</v>
      </c>
      <c r="X91" s="121">
        <f t="shared" si="21"/>
        <v>6003</v>
      </c>
      <c r="Y91" s="118" t="str">
        <f t="shared" si="22"/>
        <v>BRT: TERMINAL CAMPO GRANDE / TERMINAL CENTRAL (PARADOR)</v>
      </c>
      <c r="Z91" s="46" t="s">
        <v>127</v>
      </c>
      <c r="AA91" s="46">
        <v>108.0532609446161</v>
      </c>
      <c r="AB91" s="46">
        <v>42.1</v>
      </c>
      <c r="AC91" s="46">
        <v>25.01</v>
      </c>
      <c r="AD91" s="46">
        <v>15</v>
      </c>
      <c r="AE91" s="46">
        <f t="shared" si="23"/>
        <v>8</v>
      </c>
      <c r="AF91" s="46">
        <f t="shared" si="24"/>
        <v>652512.95200000005</v>
      </c>
      <c r="AG91" s="96">
        <f t="shared" si="25"/>
        <v>14903</v>
      </c>
      <c r="AH91" s="96">
        <f t="shared" si="26"/>
        <v>31053.988993655224</v>
      </c>
    </row>
    <row r="92" spans="1:34" s="123" customFormat="1" x14ac:dyDescent="0.25">
      <c r="A92" s="46">
        <v>6004</v>
      </c>
      <c r="B92" s="118" t="s">
        <v>244</v>
      </c>
      <c r="C92" s="46">
        <v>7</v>
      </c>
      <c r="D92" s="46">
        <v>77</v>
      </c>
      <c r="E92" s="96">
        <v>1786.3999999999999</v>
      </c>
      <c r="F92" s="96">
        <v>87.949034562033688</v>
      </c>
      <c r="G92" s="46">
        <v>6</v>
      </c>
      <c r="H92" s="46">
        <v>61</v>
      </c>
      <c r="I92" s="96">
        <v>1415.2</v>
      </c>
      <c r="J92" s="96">
        <v>69.673910497195521</v>
      </c>
      <c r="K92" s="46">
        <v>4</v>
      </c>
      <c r="L92" s="46">
        <v>39</v>
      </c>
      <c r="M92" s="96">
        <v>904.8</v>
      </c>
      <c r="N92" s="96">
        <v>44.545614908043042</v>
      </c>
      <c r="O92" s="46">
        <v>3</v>
      </c>
      <c r="P92" s="46">
        <v>31</v>
      </c>
      <c r="Q92" s="96">
        <v>719.19999999999993</v>
      </c>
      <c r="R92" s="96">
        <v>35.408052875623959</v>
      </c>
      <c r="S92" s="46">
        <v>3</v>
      </c>
      <c r="T92" s="46">
        <v>31</v>
      </c>
      <c r="U92" s="96">
        <v>719.19999999999993</v>
      </c>
      <c r="V92" s="46">
        <v>35.408052875623959</v>
      </c>
      <c r="X92" s="121">
        <f t="shared" si="21"/>
        <v>6004</v>
      </c>
      <c r="Y92" s="118" t="str">
        <f t="shared" si="22"/>
        <v>BRT: TERMINAL SATÉLITE ÍRIS / TERMINAL MERCADO (PARADOR)</v>
      </c>
      <c r="Z92" s="46" t="s">
        <v>127</v>
      </c>
      <c r="AA92" s="46">
        <v>58.531715243143132</v>
      </c>
      <c r="AB92" s="46">
        <v>23.2</v>
      </c>
      <c r="AC92" s="46">
        <v>25.5</v>
      </c>
      <c r="AD92" s="46">
        <v>10</v>
      </c>
      <c r="AE92" s="46">
        <f t="shared" si="23"/>
        <v>7</v>
      </c>
      <c r="AF92" s="46">
        <f t="shared" si="24"/>
        <v>542276.80000000005</v>
      </c>
      <c r="AG92" s="96">
        <f t="shared" si="25"/>
        <v>22475</v>
      </c>
      <c r="AH92" s="96">
        <f t="shared" si="26"/>
        <v>27176.388743098898</v>
      </c>
    </row>
    <row r="93" spans="1:34" s="123" customFormat="1" x14ac:dyDescent="0.25">
      <c r="A93" s="46">
        <v>6005</v>
      </c>
      <c r="B93" s="118" t="s">
        <v>243</v>
      </c>
      <c r="C93" s="46">
        <v>6</v>
      </c>
      <c r="D93" s="46">
        <v>77</v>
      </c>
      <c r="E93" s="96">
        <v>1786.3999999999999</v>
      </c>
      <c r="F93" s="96">
        <v>76.365133325656188</v>
      </c>
      <c r="G93" s="46">
        <v>5</v>
      </c>
      <c r="H93" s="46">
        <v>61</v>
      </c>
      <c r="I93" s="96">
        <v>1415.2</v>
      </c>
      <c r="J93" s="96">
        <v>60.497053673571791</v>
      </c>
      <c r="K93" s="46">
        <v>3</v>
      </c>
      <c r="L93" s="46">
        <v>39</v>
      </c>
      <c r="M93" s="96">
        <v>904.8</v>
      </c>
      <c r="N93" s="96">
        <v>38.678444151955738</v>
      </c>
      <c r="O93" s="46">
        <v>2</v>
      </c>
      <c r="P93" s="46">
        <v>31</v>
      </c>
      <c r="Q93" s="96">
        <v>719.19999999999993</v>
      </c>
      <c r="R93" s="96">
        <v>30.744404325913532</v>
      </c>
      <c r="S93" s="46">
        <v>2</v>
      </c>
      <c r="T93" s="46">
        <v>31</v>
      </c>
      <c r="U93" s="96">
        <v>719.19999999999993</v>
      </c>
      <c r="V93" s="46">
        <v>30.744404325913532</v>
      </c>
      <c r="X93" s="121">
        <f t="shared" si="21"/>
        <v>6005</v>
      </c>
      <c r="Y93" s="118" t="str">
        <f t="shared" si="22"/>
        <v>BRT: TERMINAL SATÉLITE ÍRIS / TERMINAL MERCADO (EXPRESSO)</v>
      </c>
      <c r="Z93" s="46" t="s">
        <v>127</v>
      </c>
      <c r="AA93" s="46">
        <v>49.505298695316512</v>
      </c>
      <c r="AB93" s="46">
        <v>23.2</v>
      </c>
      <c r="AC93" s="46">
        <v>30.15</v>
      </c>
      <c r="AD93" s="46">
        <v>10</v>
      </c>
      <c r="AE93" s="46">
        <f t="shared" si="23"/>
        <v>6</v>
      </c>
      <c r="AF93" s="46">
        <f t="shared" si="24"/>
        <v>542276.80000000005</v>
      </c>
      <c r="AG93" s="96">
        <f t="shared" si="25"/>
        <v>22475</v>
      </c>
      <c r="AH93" s="96">
        <f t="shared" si="26"/>
        <v>23596.945208225159</v>
      </c>
    </row>
    <row r="94" spans="1:34" s="123" customFormat="1" x14ac:dyDescent="0.25">
      <c r="A94" s="46">
        <v>6101</v>
      </c>
      <c r="B94" s="118" t="s">
        <v>176</v>
      </c>
      <c r="C94" s="46">
        <v>7</v>
      </c>
      <c r="D94" s="46">
        <v>35</v>
      </c>
      <c r="E94" s="96">
        <v>1708</v>
      </c>
      <c r="F94" s="96">
        <v>89.25</v>
      </c>
      <c r="G94" s="46">
        <v>6</v>
      </c>
      <c r="H94" s="46">
        <v>28</v>
      </c>
      <c r="I94" s="96">
        <v>1366.3999999999999</v>
      </c>
      <c r="J94" s="96">
        <v>71.400000000000006</v>
      </c>
      <c r="K94" s="46">
        <v>4</v>
      </c>
      <c r="L94" s="46">
        <v>18</v>
      </c>
      <c r="M94" s="96">
        <v>878.4</v>
      </c>
      <c r="N94" s="96">
        <v>45.9</v>
      </c>
      <c r="O94" s="46">
        <v>3</v>
      </c>
      <c r="P94" s="46">
        <v>14</v>
      </c>
      <c r="Q94" s="96">
        <v>683.19999999999993</v>
      </c>
      <c r="R94" s="96">
        <v>35.700000000000003</v>
      </c>
      <c r="S94" s="46">
        <v>3</v>
      </c>
      <c r="T94" s="46">
        <v>14</v>
      </c>
      <c r="U94" s="96">
        <v>683.19999999999993</v>
      </c>
      <c r="V94" s="46">
        <v>35.700000000000003</v>
      </c>
      <c r="X94" s="121">
        <f t="shared" si="21"/>
        <v>6101</v>
      </c>
      <c r="Y94" s="118" t="str">
        <f t="shared" si="22"/>
        <v>TERMINAL CAMPO GRANDE / SHOPPING IGUATEMI</v>
      </c>
      <c r="Z94" s="46" t="s">
        <v>127</v>
      </c>
      <c r="AA94" s="46">
        <v>143</v>
      </c>
      <c r="AB94" s="46">
        <v>48.8</v>
      </c>
      <c r="AC94" s="46">
        <v>20.341258741258741</v>
      </c>
      <c r="AD94" s="46">
        <v>22</v>
      </c>
      <c r="AE94" s="46">
        <f t="shared" si="23"/>
        <v>7</v>
      </c>
      <c r="AF94" s="46">
        <f t="shared" si="24"/>
        <v>519598.97599999997</v>
      </c>
      <c r="AG94" s="96">
        <f t="shared" si="25"/>
        <v>10238</v>
      </c>
      <c r="AH94" s="96">
        <f t="shared" si="26"/>
        <v>27633.84</v>
      </c>
    </row>
    <row r="95" spans="1:34" s="123" customFormat="1" x14ac:dyDescent="0.25">
      <c r="A95" s="46">
        <v>6301</v>
      </c>
      <c r="B95" s="118" t="s">
        <v>259</v>
      </c>
      <c r="C95" s="46">
        <v>9</v>
      </c>
      <c r="D95" s="46">
        <v>41</v>
      </c>
      <c r="E95" s="96">
        <v>2160.7000000000003</v>
      </c>
      <c r="F95" s="96">
        <v>112.75</v>
      </c>
      <c r="G95" s="46">
        <v>8</v>
      </c>
      <c r="H95" s="46">
        <v>32</v>
      </c>
      <c r="I95" s="96">
        <v>1686.4</v>
      </c>
      <c r="J95" s="96">
        <v>88</v>
      </c>
      <c r="K95" s="46">
        <v>5</v>
      </c>
      <c r="L95" s="46">
        <v>21</v>
      </c>
      <c r="M95" s="96">
        <v>1106.7</v>
      </c>
      <c r="N95" s="96">
        <v>57.75</v>
      </c>
      <c r="O95" s="46">
        <v>4</v>
      </c>
      <c r="P95" s="46">
        <v>17</v>
      </c>
      <c r="Q95" s="96">
        <v>895.90000000000009</v>
      </c>
      <c r="R95" s="96">
        <v>46.75</v>
      </c>
      <c r="S95" s="46">
        <v>4</v>
      </c>
      <c r="T95" s="46">
        <v>17</v>
      </c>
      <c r="U95" s="96">
        <v>895.90000000000009</v>
      </c>
      <c r="V95" s="46">
        <v>46.75</v>
      </c>
      <c r="X95" s="121">
        <f t="shared" si="21"/>
        <v>6301</v>
      </c>
      <c r="Y95" s="118" t="str">
        <f t="shared" si="22"/>
        <v>TERMINAL CAMPO GRANDE / TERMINAL BARÃO GERALDO VIA DOM PEDRO</v>
      </c>
      <c r="Z95" s="46" t="s">
        <v>127</v>
      </c>
      <c r="AA95" s="46">
        <v>155</v>
      </c>
      <c r="AB95" s="46">
        <v>52.7</v>
      </c>
      <c r="AC95" s="46">
        <v>20.43406451612903</v>
      </c>
      <c r="AD95" s="46">
        <v>19</v>
      </c>
      <c r="AE95" s="46">
        <f t="shared" si="23"/>
        <v>9</v>
      </c>
      <c r="AF95" s="46">
        <f t="shared" si="24"/>
        <v>656873.88</v>
      </c>
      <c r="AG95" s="96">
        <f t="shared" si="25"/>
        <v>11985</v>
      </c>
      <c r="AH95" s="96">
        <f t="shared" si="26"/>
        <v>34909.160000000003</v>
      </c>
    </row>
    <row r="96" spans="1:34" x14ac:dyDescent="0.25">
      <c r="A96" s="50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6"/>
      <c r="X96" s="50"/>
      <c r="Y96" s="51"/>
      <c r="Z96" s="52"/>
      <c r="AA96" s="53"/>
      <c r="AB96" s="54"/>
      <c r="AC96" s="55"/>
      <c r="AD96" s="55"/>
      <c r="AE96" s="55"/>
      <c r="AF96" s="97"/>
      <c r="AG96" s="97"/>
      <c r="AH96" s="98"/>
    </row>
    <row r="97" spans="1:34" s="53" customFormat="1" x14ac:dyDescent="0.25">
      <c r="A97" s="182" t="s">
        <v>345</v>
      </c>
      <c r="B97" s="183"/>
      <c r="C97" s="189" t="s">
        <v>131</v>
      </c>
      <c r="D97" s="189"/>
      <c r="E97" s="189"/>
      <c r="F97" s="76">
        <f>+F86</f>
        <v>200</v>
      </c>
      <c r="G97" s="189" t="s">
        <v>132</v>
      </c>
      <c r="H97" s="189"/>
      <c r="I97" s="189"/>
      <c r="J97" s="76">
        <f>+J86</f>
        <v>52</v>
      </c>
      <c r="K97" s="189" t="s">
        <v>128</v>
      </c>
      <c r="L97" s="189"/>
      <c r="M97" s="189"/>
      <c r="N97" s="76">
        <f>+N86</f>
        <v>50</v>
      </c>
      <c r="O97" s="189" t="s">
        <v>129</v>
      </c>
      <c r="P97" s="189"/>
      <c r="Q97" s="189"/>
      <c r="R97" s="76">
        <f>+R86</f>
        <v>50</v>
      </c>
      <c r="S97" s="189" t="s">
        <v>130</v>
      </c>
      <c r="T97" s="189"/>
      <c r="U97" s="189"/>
      <c r="V97" s="76">
        <f>+V86</f>
        <v>13</v>
      </c>
      <c r="X97" s="50"/>
      <c r="Y97" s="60"/>
      <c r="Z97" s="52"/>
      <c r="AB97" s="54"/>
      <c r="AC97" s="182" t="s">
        <v>345</v>
      </c>
      <c r="AD97" s="183"/>
      <c r="AE97" s="197" t="s">
        <v>139</v>
      </c>
      <c r="AF97" s="197"/>
      <c r="AG97" s="197"/>
      <c r="AH97" s="144">
        <f>+V97+R97+N97+F97+J97</f>
        <v>365</v>
      </c>
    </row>
    <row r="98" spans="1:34" x14ac:dyDescent="0.25">
      <c r="A98" s="184"/>
      <c r="B98" s="185"/>
      <c r="C98" s="74" t="s">
        <v>163</v>
      </c>
      <c r="D98" s="75" t="s">
        <v>164</v>
      </c>
      <c r="E98" s="75" t="s">
        <v>165</v>
      </c>
      <c r="F98" s="79" t="s">
        <v>161</v>
      </c>
      <c r="G98" s="74" t="s">
        <v>163</v>
      </c>
      <c r="H98" s="75" t="s">
        <v>164</v>
      </c>
      <c r="I98" s="75" t="s">
        <v>165</v>
      </c>
      <c r="J98" s="79" t="s">
        <v>161</v>
      </c>
      <c r="K98" s="74" t="s">
        <v>163</v>
      </c>
      <c r="L98" s="75" t="s">
        <v>164</v>
      </c>
      <c r="M98" s="75" t="s">
        <v>165</v>
      </c>
      <c r="N98" s="79" t="s">
        <v>161</v>
      </c>
      <c r="O98" s="74" t="s">
        <v>163</v>
      </c>
      <c r="P98" s="75" t="s">
        <v>164</v>
      </c>
      <c r="Q98" s="75" t="s">
        <v>165</v>
      </c>
      <c r="R98" s="79" t="s">
        <v>161</v>
      </c>
      <c r="S98" s="74" t="s">
        <v>163</v>
      </c>
      <c r="T98" s="75" t="s">
        <v>164</v>
      </c>
      <c r="U98" s="75" t="s">
        <v>165</v>
      </c>
      <c r="V98" s="79" t="s">
        <v>161</v>
      </c>
      <c r="X98" s="50"/>
      <c r="Y98" s="60"/>
      <c r="Z98" s="52"/>
      <c r="AA98" s="53"/>
      <c r="AB98" s="54"/>
      <c r="AC98" s="184"/>
      <c r="AD98" s="185"/>
      <c r="AE98" s="144" t="s">
        <v>41</v>
      </c>
      <c r="AF98" s="145" t="s">
        <v>140</v>
      </c>
      <c r="AG98" s="146" t="s">
        <v>46</v>
      </c>
      <c r="AH98" s="194" t="s">
        <v>339</v>
      </c>
    </row>
    <row r="99" spans="1:34" ht="13.5" customHeight="1" x14ac:dyDescent="0.25">
      <c r="A99" s="184"/>
      <c r="B99" s="185"/>
      <c r="C99" s="74" t="s">
        <v>162</v>
      </c>
      <c r="D99" s="75" t="s">
        <v>158</v>
      </c>
      <c r="E99" s="75" t="s">
        <v>48</v>
      </c>
      <c r="F99" s="79" t="s">
        <v>166</v>
      </c>
      <c r="G99" s="74" t="s">
        <v>162</v>
      </c>
      <c r="H99" s="75" t="s">
        <v>158</v>
      </c>
      <c r="I99" s="75" t="s">
        <v>48</v>
      </c>
      <c r="J99" s="79" t="s">
        <v>166</v>
      </c>
      <c r="K99" s="74" t="s">
        <v>162</v>
      </c>
      <c r="L99" s="75" t="s">
        <v>158</v>
      </c>
      <c r="M99" s="75" t="s">
        <v>48</v>
      </c>
      <c r="N99" s="79" t="s">
        <v>166</v>
      </c>
      <c r="O99" s="74" t="s">
        <v>162</v>
      </c>
      <c r="P99" s="75" t="s">
        <v>158</v>
      </c>
      <c r="Q99" s="75" t="s">
        <v>48</v>
      </c>
      <c r="R99" s="79" t="s">
        <v>166</v>
      </c>
      <c r="S99" s="74" t="s">
        <v>162</v>
      </c>
      <c r="T99" s="75" t="s">
        <v>158</v>
      </c>
      <c r="U99" s="75" t="s">
        <v>48</v>
      </c>
      <c r="V99" s="79" t="s">
        <v>166</v>
      </c>
      <c r="X99" s="50"/>
      <c r="Y99" s="60"/>
      <c r="Z99" s="52"/>
      <c r="AA99" s="53"/>
      <c r="AB99" s="54"/>
      <c r="AC99" s="184"/>
      <c r="AD99" s="185"/>
      <c r="AE99" s="147" t="s">
        <v>47</v>
      </c>
      <c r="AF99" s="148" t="s">
        <v>50</v>
      </c>
      <c r="AG99" s="149" t="s">
        <v>49</v>
      </c>
      <c r="AH99" s="195"/>
    </row>
    <row r="100" spans="1:34" s="102" customFormat="1" x14ac:dyDescent="0.25">
      <c r="A100" s="186"/>
      <c r="B100" s="187"/>
      <c r="C100" s="111">
        <f t="shared" ref="C100:V100" si="27">SUM(C89:C95)</f>
        <v>54</v>
      </c>
      <c r="D100" s="111">
        <f t="shared" si="27"/>
        <v>428</v>
      </c>
      <c r="E100" s="111">
        <f t="shared" si="27"/>
        <v>14175</v>
      </c>
      <c r="F100" s="111">
        <f t="shared" si="27"/>
        <v>672.04368452850667</v>
      </c>
      <c r="G100" s="111">
        <f t="shared" si="27"/>
        <v>46</v>
      </c>
      <c r="H100" s="111">
        <f t="shared" si="27"/>
        <v>339</v>
      </c>
      <c r="I100" s="111">
        <f t="shared" si="27"/>
        <v>11217.599999999999</v>
      </c>
      <c r="J100" s="111">
        <f t="shared" si="27"/>
        <v>531.67116108715038</v>
      </c>
      <c r="K100" s="111">
        <f t="shared" si="27"/>
        <v>29</v>
      </c>
      <c r="L100" s="111">
        <f t="shared" si="27"/>
        <v>217</v>
      </c>
      <c r="M100" s="111">
        <f t="shared" si="27"/>
        <v>7198.1</v>
      </c>
      <c r="N100" s="111">
        <f t="shared" si="27"/>
        <v>341.48040531911971</v>
      </c>
      <c r="O100" s="111">
        <f t="shared" si="27"/>
        <v>22</v>
      </c>
      <c r="P100" s="111">
        <f t="shared" si="27"/>
        <v>173</v>
      </c>
      <c r="Q100" s="111">
        <f t="shared" si="27"/>
        <v>5742.4</v>
      </c>
      <c r="R100" s="111">
        <f t="shared" si="27"/>
        <v>272.37792077298002</v>
      </c>
      <c r="S100" s="111">
        <f t="shared" si="27"/>
        <v>22</v>
      </c>
      <c r="T100" s="111">
        <f t="shared" si="27"/>
        <v>173</v>
      </c>
      <c r="U100" s="111">
        <f t="shared" si="27"/>
        <v>5742.4</v>
      </c>
      <c r="V100" s="111">
        <f t="shared" si="27"/>
        <v>272.37792077298002</v>
      </c>
      <c r="X100" s="124"/>
      <c r="Y100" s="125"/>
      <c r="Z100" s="126"/>
      <c r="AA100" s="127"/>
      <c r="AB100" s="128"/>
      <c r="AC100" s="186"/>
      <c r="AD100" s="187"/>
      <c r="AE100" s="151">
        <f>SUM(AE89:AE95)</f>
        <v>54</v>
      </c>
      <c r="AF100" s="151">
        <f>SUM(AF89:AF95)</f>
        <v>4305591.0559999999</v>
      </c>
      <c r="AG100" s="151">
        <f>SUM(AG89:AG95)</f>
        <v>124977</v>
      </c>
      <c r="AH100" s="151">
        <f>SUM(AH89:AH95)</f>
        <v>207823.59470801306</v>
      </c>
    </row>
    <row r="101" spans="1:34" x14ac:dyDescent="0.25">
      <c r="AE101" s="64"/>
      <c r="AF101" s="64"/>
      <c r="AG101" s="64"/>
      <c r="AH101" s="64"/>
    </row>
    <row r="106" spans="1:34" x14ac:dyDescent="0.25">
      <c r="AE106" s="102"/>
    </row>
    <row r="107" spans="1:34" x14ac:dyDescent="0.25">
      <c r="AE107" s="102"/>
    </row>
    <row r="108" spans="1:34" x14ac:dyDescent="0.25">
      <c r="AE108" s="102"/>
    </row>
  </sheetData>
  <mergeCells count="130">
    <mergeCell ref="AE69:AG69"/>
    <mergeCell ref="Z67:AD67"/>
    <mergeCell ref="S86:U86"/>
    <mergeCell ref="X86:AD86"/>
    <mergeCell ref="AE86:AG86"/>
    <mergeCell ref="B87:B88"/>
    <mergeCell ref="Y87:Y88"/>
    <mergeCell ref="AH77:AH78"/>
    <mergeCell ref="B70:B71"/>
    <mergeCell ref="Y70:Y71"/>
    <mergeCell ref="AH70:AH71"/>
    <mergeCell ref="C76:E76"/>
    <mergeCell ref="G76:I76"/>
    <mergeCell ref="K76:M76"/>
    <mergeCell ref="O76:Q76"/>
    <mergeCell ref="S76:U76"/>
    <mergeCell ref="AE76:AG76"/>
    <mergeCell ref="X87:X88"/>
    <mergeCell ref="Z87:Z88"/>
    <mergeCell ref="AC76:AD79"/>
    <mergeCell ref="AE33:AG33"/>
    <mergeCell ref="AH34:AH35"/>
    <mergeCell ref="A65:V65"/>
    <mergeCell ref="X65:AH65"/>
    <mergeCell ref="A67:F67"/>
    <mergeCell ref="G67:L67"/>
    <mergeCell ref="M67:P67"/>
    <mergeCell ref="Q67:V67"/>
    <mergeCell ref="X67:Y67"/>
    <mergeCell ref="C33:E33"/>
    <mergeCell ref="G33:I33"/>
    <mergeCell ref="K33:M33"/>
    <mergeCell ref="O33:Q33"/>
    <mergeCell ref="S33:U33"/>
    <mergeCell ref="AE67:AF67"/>
    <mergeCell ref="AG67:AH67"/>
    <mergeCell ref="A38:V38"/>
    <mergeCell ref="X38:AH38"/>
    <mergeCell ref="A40:F40"/>
    <mergeCell ref="G40:L40"/>
    <mergeCell ref="M40:P40"/>
    <mergeCell ref="Q40:V40"/>
    <mergeCell ref="X40:Y40"/>
    <mergeCell ref="Z40:AD40"/>
    <mergeCell ref="X5:AD5"/>
    <mergeCell ref="AE5:AG5"/>
    <mergeCell ref="B6:B7"/>
    <mergeCell ref="Y6:Y7"/>
    <mergeCell ref="AH6:AH7"/>
    <mergeCell ref="A5:B5"/>
    <mergeCell ref="C5:E5"/>
    <mergeCell ref="G5:I5"/>
    <mergeCell ref="K5:M5"/>
    <mergeCell ref="O5:Q5"/>
    <mergeCell ref="S5:U5"/>
    <mergeCell ref="A1:V1"/>
    <mergeCell ref="X1:AH1"/>
    <mergeCell ref="A3:F3"/>
    <mergeCell ref="G3:L3"/>
    <mergeCell ref="M3:P3"/>
    <mergeCell ref="Q3:V3"/>
    <mergeCell ref="X3:Y3"/>
    <mergeCell ref="AG3:AH3"/>
    <mergeCell ref="Z3:AD3"/>
    <mergeCell ref="AE3:AF3"/>
    <mergeCell ref="X2:AH2"/>
    <mergeCell ref="AH60:AH61"/>
    <mergeCell ref="AH43:AH44"/>
    <mergeCell ref="C59:E59"/>
    <mergeCell ref="G59:I59"/>
    <mergeCell ref="K59:M59"/>
    <mergeCell ref="O59:Q59"/>
    <mergeCell ref="S59:U59"/>
    <mergeCell ref="AE40:AF40"/>
    <mergeCell ref="AG40:AH40"/>
    <mergeCell ref="AE59:AG59"/>
    <mergeCell ref="S42:U42"/>
    <mergeCell ref="X42:AD42"/>
    <mergeCell ref="AE42:AG42"/>
    <mergeCell ref="Y43:Y44"/>
    <mergeCell ref="C42:E42"/>
    <mergeCell ref="G42:I42"/>
    <mergeCell ref="K42:M42"/>
    <mergeCell ref="O42:Q42"/>
    <mergeCell ref="AC59:AD62"/>
    <mergeCell ref="X4:AH4"/>
    <mergeCell ref="X43:X44"/>
    <mergeCell ref="Z43:Z44"/>
    <mergeCell ref="X70:X71"/>
    <mergeCell ref="Z70:Z71"/>
    <mergeCell ref="AH98:AH99"/>
    <mergeCell ref="AH87:AH88"/>
    <mergeCell ref="C97:E97"/>
    <mergeCell ref="G97:I97"/>
    <mergeCell ref="K97:M97"/>
    <mergeCell ref="O97:Q97"/>
    <mergeCell ref="S97:U97"/>
    <mergeCell ref="AE97:AG97"/>
    <mergeCell ref="A82:V82"/>
    <mergeCell ref="X82:AH82"/>
    <mergeCell ref="A84:F84"/>
    <mergeCell ref="G84:L84"/>
    <mergeCell ref="M84:P84"/>
    <mergeCell ref="Q84:V84"/>
    <mergeCell ref="X84:Y84"/>
    <mergeCell ref="Z84:AD84"/>
    <mergeCell ref="AE84:AF84"/>
    <mergeCell ref="AG84:AH84"/>
    <mergeCell ref="AC97:AD100"/>
    <mergeCell ref="AC33:AD36"/>
    <mergeCell ref="A33:B36"/>
    <mergeCell ref="A59:B62"/>
    <mergeCell ref="A76:B79"/>
    <mergeCell ref="A97:B100"/>
    <mergeCell ref="Z6:Z7"/>
    <mergeCell ref="X6:X7"/>
    <mergeCell ref="A86:B86"/>
    <mergeCell ref="C86:E86"/>
    <mergeCell ref="G86:I86"/>
    <mergeCell ref="K86:M86"/>
    <mergeCell ref="O86:Q86"/>
    <mergeCell ref="B43:B44"/>
    <mergeCell ref="A42:B42"/>
    <mergeCell ref="A69:B69"/>
    <mergeCell ref="C69:E69"/>
    <mergeCell ref="G69:I69"/>
    <mergeCell ref="K69:M69"/>
    <mergeCell ref="O69:Q69"/>
    <mergeCell ref="S69:U69"/>
    <mergeCell ref="X69:AD69"/>
  </mergeCells>
  <pageMargins left="0.19685039370078741" right="0.19685039370078741" top="0.78740157480314965" bottom="1.3779527559055118" header="0" footer="0"/>
  <pageSetup paperSize="9" scale="2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H122"/>
  <sheetViews>
    <sheetView topLeftCell="S61" zoomScale="55" zoomScaleNormal="55" workbookViewId="0">
      <selection activeCell="X1" sqref="X1:AH1"/>
    </sheetView>
  </sheetViews>
  <sheetFormatPr defaultColWidth="12.28515625" defaultRowHeight="15" x14ac:dyDescent="0.25"/>
  <cols>
    <col min="1" max="1" width="9.42578125" style="7" bestFit="1" customWidth="1"/>
    <col min="2" max="2" width="86.42578125" style="7" bestFit="1" customWidth="1"/>
    <col min="3" max="3" width="15.7109375" style="7" bestFit="1" customWidth="1"/>
    <col min="4" max="4" width="17.85546875" style="30" bestFit="1" customWidth="1"/>
    <col min="5" max="5" width="11.5703125" style="30" bestFit="1" customWidth="1"/>
    <col min="6" max="6" width="15" style="31" bestFit="1" customWidth="1"/>
    <col min="7" max="7" width="15.7109375" style="7" bestFit="1" customWidth="1"/>
    <col min="8" max="8" width="17.85546875" style="30" bestFit="1" customWidth="1"/>
    <col min="9" max="9" width="11.5703125" style="30" bestFit="1" customWidth="1"/>
    <col min="10" max="10" width="15" style="7" bestFit="1" customWidth="1"/>
    <col min="11" max="11" width="15.7109375" style="7" bestFit="1" customWidth="1"/>
    <col min="12" max="12" width="17.85546875" style="30" bestFit="1" customWidth="1"/>
    <col min="13" max="13" width="11.5703125" style="30" bestFit="1" customWidth="1"/>
    <col min="14" max="14" width="15" style="7" bestFit="1" customWidth="1"/>
    <col min="15" max="15" width="15.7109375" style="7" bestFit="1" customWidth="1"/>
    <col min="16" max="16" width="17.85546875" style="30" bestFit="1" customWidth="1"/>
    <col min="17" max="17" width="11.5703125" style="30" bestFit="1" customWidth="1"/>
    <col min="18" max="18" width="15" style="7" bestFit="1" customWidth="1"/>
    <col min="19" max="19" width="15.7109375" style="7" bestFit="1" customWidth="1"/>
    <col min="20" max="20" width="17.85546875" style="30" bestFit="1" customWidth="1"/>
    <col min="21" max="21" width="11.5703125" style="30" bestFit="1" customWidth="1"/>
    <col min="22" max="22" width="15" style="7" bestFit="1" customWidth="1"/>
    <col min="23" max="23" width="12.28515625" style="7" customWidth="1"/>
    <col min="24" max="24" width="9.42578125" style="7" bestFit="1" customWidth="1"/>
    <col min="25" max="25" width="86.42578125" style="6" bestFit="1" customWidth="1"/>
    <col min="26" max="26" width="10.85546875" style="32" bestFit="1" customWidth="1"/>
    <col min="27" max="27" width="13.85546875" style="7" bestFit="1" customWidth="1"/>
    <col min="28" max="28" width="13.7109375" style="33" bestFit="1" customWidth="1"/>
    <col min="29" max="29" width="12.85546875" style="34" bestFit="1" customWidth="1"/>
    <col min="30" max="30" width="12.85546875" style="7" bestFit="1" customWidth="1"/>
    <col min="31" max="31" width="16" style="7" bestFit="1" customWidth="1"/>
    <col min="32" max="32" width="15.7109375" style="7" bestFit="1" customWidth="1"/>
    <col min="33" max="33" width="16.5703125" style="7" bestFit="1" customWidth="1"/>
    <col min="34" max="34" width="31.5703125" style="7" customWidth="1"/>
    <col min="35" max="16384" width="12.28515625" style="27"/>
  </cols>
  <sheetData>
    <row r="1" spans="1:34" s="18" customFormat="1" x14ac:dyDescent="0.25">
      <c r="A1" s="198" t="s">
        <v>168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03"/>
      <c r="X1" s="199" t="s">
        <v>338</v>
      </c>
      <c r="Y1" s="199"/>
      <c r="Z1" s="199"/>
      <c r="AA1" s="199"/>
      <c r="AB1" s="199"/>
      <c r="AC1" s="199"/>
      <c r="AD1" s="199"/>
      <c r="AE1" s="199"/>
      <c r="AF1" s="199"/>
      <c r="AG1" s="199"/>
      <c r="AH1" s="199"/>
    </row>
    <row r="2" spans="1:34" x14ac:dyDescent="0.25">
      <c r="A2" s="37"/>
      <c r="B2" s="3"/>
      <c r="C2" s="3"/>
      <c r="D2" s="11"/>
      <c r="E2" s="11"/>
      <c r="F2" s="12"/>
      <c r="G2" s="3"/>
      <c r="H2" s="11"/>
      <c r="I2" s="11"/>
      <c r="J2" s="3"/>
      <c r="K2" s="3"/>
      <c r="L2" s="11"/>
      <c r="M2" s="11"/>
      <c r="N2" s="3"/>
      <c r="O2" s="3"/>
      <c r="P2" s="11"/>
      <c r="Q2" s="11"/>
      <c r="R2" s="3"/>
      <c r="S2" s="3"/>
      <c r="T2" s="11"/>
      <c r="U2" s="11"/>
      <c r="V2" s="38"/>
      <c r="X2" s="209"/>
      <c r="Y2" s="209"/>
      <c r="Z2" s="209"/>
      <c r="AA2" s="209"/>
      <c r="AB2" s="209"/>
      <c r="AC2" s="209"/>
      <c r="AD2" s="209"/>
      <c r="AE2" s="209"/>
      <c r="AF2" s="209"/>
      <c r="AG2" s="209"/>
      <c r="AH2" s="209"/>
    </row>
    <row r="3" spans="1:34" s="158" customFormat="1" x14ac:dyDescent="0.25">
      <c r="A3" s="189" t="s">
        <v>42</v>
      </c>
      <c r="B3" s="189"/>
      <c r="C3" s="189"/>
      <c r="D3" s="189"/>
      <c r="E3" s="189"/>
      <c r="F3" s="189"/>
      <c r="G3" s="214" t="s">
        <v>350</v>
      </c>
      <c r="H3" s="215"/>
      <c r="I3" s="215"/>
      <c r="J3" s="215"/>
      <c r="K3" s="215"/>
      <c r="L3" s="216"/>
      <c r="M3" s="189" t="s">
        <v>78</v>
      </c>
      <c r="N3" s="189"/>
      <c r="O3" s="189"/>
      <c r="P3" s="189"/>
      <c r="Q3" s="189" t="s">
        <v>326</v>
      </c>
      <c r="R3" s="189"/>
      <c r="S3" s="189"/>
      <c r="T3" s="189"/>
      <c r="U3" s="189"/>
      <c r="V3" s="189"/>
      <c r="W3" s="129"/>
      <c r="X3" s="189" t="s">
        <v>42</v>
      </c>
      <c r="Y3" s="189"/>
      <c r="Z3" s="214" t="s">
        <v>350</v>
      </c>
      <c r="AA3" s="215"/>
      <c r="AB3" s="215"/>
      <c r="AC3" s="215"/>
      <c r="AD3" s="216"/>
      <c r="AE3" s="189" t="str">
        <f>+M3</f>
        <v>TEC-2</v>
      </c>
      <c r="AF3" s="189"/>
      <c r="AG3" s="189" t="str">
        <f>+Q3</f>
        <v>LOTE 2</v>
      </c>
      <c r="AH3" s="189"/>
    </row>
    <row r="4" spans="1:34" s="18" customFormat="1" x14ac:dyDescent="0.25">
      <c r="A4" s="41"/>
      <c r="D4" s="20"/>
      <c r="F4" s="20"/>
      <c r="H4" s="21"/>
      <c r="I4" s="22"/>
      <c r="L4" s="21"/>
      <c r="M4" s="22"/>
      <c r="P4" s="21"/>
      <c r="Q4" s="22"/>
      <c r="T4" s="22"/>
      <c r="U4" s="22"/>
      <c r="V4" s="42"/>
      <c r="W4" s="19"/>
      <c r="X4" s="209"/>
      <c r="Y4" s="209"/>
      <c r="Z4" s="209"/>
      <c r="AA4" s="209"/>
      <c r="AB4" s="209"/>
      <c r="AC4" s="209"/>
      <c r="AD4" s="209"/>
      <c r="AE4" s="209"/>
      <c r="AF4" s="209"/>
      <c r="AG4" s="209"/>
      <c r="AH4" s="209"/>
    </row>
    <row r="5" spans="1:34" s="159" customFormat="1" x14ac:dyDescent="0.25">
      <c r="A5" s="189" t="s">
        <v>123</v>
      </c>
      <c r="B5" s="189"/>
      <c r="C5" s="189" t="s">
        <v>131</v>
      </c>
      <c r="D5" s="189"/>
      <c r="E5" s="189"/>
      <c r="F5" s="76">
        <v>200</v>
      </c>
      <c r="G5" s="189" t="s">
        <v>132</v>
      </c>
      <c r="H5" s="189"/>
      <c r="I5" s="189"/>
      <c r="J5" s="77">
        <v>52</v>
      </c>
      <c r="K5" s="189" t="s">
        <v>128</v>
      </c>
      <c r="L5" s="189"/>
      <c r="M5" s="189"/>
      <c r="N5" s="77">
        <v>50</v>
      </c>
      <c r="O5" s="189" t="s">
        <v>129</v>
      </c>
      <c r="P5" s="189"/>
      <c r="Q5" s="189"/>
      <c r="R5" s="77">
        <v>50</v>
      </c>
      <c r="S5" s="189" t="s">
        <v>130</v>
      </c>
      <c r="T5" s="189"/>
      <c r="U5" s="189"/>
      <c r="V5" s="77">
        <v>13</v>
      </c>
      <c r="W5" s="9"/>
      <c r="X5" s="189" t="s">
        <v>123</v>
      </c>
      <c r="Y5" s="189"/>
      <c r="Z5" s="189"/>
      <c r="AA5" s="189"/>
      <c r="AB5" s="189"/>
      <c r="AC5" s="189"/>
      <c r="AD5" s="189"/>
      <c r="AE5" s="189" t="s">
        <v>43</v>
      </c>
      <c r="AF5" s="189"/>
      <c r="AG5" s="189"/>
      <c r="AH5" s="77">
        <f>+V5+R5+N5+F5+J5</f>
        <v>365</v>
      </c>
    </row>
    <row r="6" spans="1:34" x14ac:dyDescent="0.25">
      <c r="A6" s="78" t="s">
        <v>102</v>
      </c>
      <c r="B6" s="190" t="s">
        <v>137</v>
      </c>
      <c r="C6" s="74" t="s">
        <v>41</v>
      </c>
      <c r="D6" s="75" t="s">
        <v>159</v>
      </c>
      <c r="E6" s="75" t="s">
        <v>44</v>
      </c>
      <c r="F6" s="79" t="s">
        <v>169</v>
      </c>
      <c r="G6" s="74" t="s">
        <v>41</v>
      </c>
      <c r="H6" s="75" t="s">
        <v>159</v>
      </c>
      <c r="I6" s="75" t="s">
        <v>44</v>
      </c>
      <c r="J6" s="79" t="s">
        <v>169</v>
      </c>
      <c r="K6" s="74" t="s">
        <v>41</v>
      </c>
      <c r="L6" s="75" t="s">
        <v>159</v>
      </c>
      <c r="M6" s="75" t="s">
        <v>44</v>
      </c>
      <c r="N6" s="79" t="s">
        <v>169</v>
      </c>
      <c r="O6" s="74" t="s">
        <v>41</v>
      </c>
      <c r="P6" s="75" t="s">
        <v>159</v>
      </c>
      <c r="Q6" s="75" t="s">
        <v>44</v>
      </c>
      <c r="R6" s="79" t="s">
        <v>169</v>
      </c>
      <c r="S6" s="74" t="s">
        <v>41</v>
      </c>
      <c r="T6" s="75" t="s">
        <v>159</v>
      </c>
      <c r="U6" s="75" t="s">
        <v>44</v>
      </c>
      <c r="V6" s="79" t="s">
        <v>169</v>
      </c>
      <c r="X6" s="78" t="s">
        <v>102</v>
      </c>
      <c r="Y6" s="211" t="s">
        <v>138</v>
      </c>
      <c r="Z6" s="78" t="s">
        <v>125</v>
      </c>
      <c r="AA6" s="74" t="s">
        <v>104</v>
      </c>
      <c r="AB6" s="113" t="s">
        <v>160</v>
      </c>
      <c r="AC6" s="114" t="s">
        <v>136</v>
      </c>
      <c r="AD6" s="81" t="s">
        <v>133</v>
      </c>
      <c r="AE6" s="111" t="s">
        <v>41</v>
      </c>
      <c r="AF6" s="74" t="s">
        <v>45</v>
      </c>
      <c r="AG6" s="75" t="s">
        <v>46</v>
      </c>
      <c r="AH6" s="210" t="s">
        <v>346</v>
      </c>
    </row>
    <row r="7" spans="1:34" x14ac:dyDescent="0.25">
      <c r="A7" s="74" t="s">
        <v>103</v>
      </c>
      <c r="B7" s="190"/>
      <c r="C7" s="74" t="s">
        <v>124</v>
      </c>
      <c r="D7" s="75" t="s">
        <v>173</v>
      </c>
      <c r="E7" s="75" t="s">
        <v>48</v>
      </c>
      <c r="F7" s="80" t="s">
        <v>172</v>
      </c>
      <c r="G7" s="74" t="s">
        <v>124</v>
      </c>
      <c r="H7" s="75" t="s">
        <v>173</v>
      </c>
      <c r="I7" s="75" t="s">
        <v>48</v>
      </c>
      <c r="J7" s="80" t="s">
        <v>172</v>
      </c>
      <c r="K7" s="74" t="s">
        <v>124</v>
      </c>
      <c r="L7" s="75" t="s">
        <v>173</v>
      </c>
      <c r="M7" s="75" t="s">
        <v>48</v>
      </c>
      <c r="N7" s="80" t="s">
        <v>172</v>
      </c>
      <c r="O7" s="74" t="s">
        <v>124</v>
      </c>
      <c r="P7" s="75" t="s">
        <v>173</v>
      </c>
      <c r="Q7" s="75" t="s">
        <v>48</v>
      </c>
      <c r="R7" s="80" t="s">
        <v>172</v>
      </c>
      <c r="S7" s="74" t="s">
        <v>124</v>
      </c>
      <c r="T7" s="75" t="s">
        <v>173</v>
      </c>
      <c r="U7" s="75" t="s">
        <v>48</v>
      </c>
      <c r="V7" s="80" t="s">
        <v>172</v>
      </c>
      <c r="X7" s="74" t="s">
        <v>103</v>
      </c>
      <c r="Y7" s="211"/>
      <c r="Z7" s="74" t="s">
        <v>126</v>
      </c>
      <c r="AA7" s="74" t="s">
        <v>170</v>
      </c>
      <c r="AB7" s="113" t="s">
        <v>158</v>
      </c>
      <c r="AC7" s="114" t="s">
        <v>134</v>
      </c>
      <c r="AD7" s="81" t="s">
        <v>135</v>
      </c>
      <c r="AE7" s="74" t="s">
        <v>47</v>
      </c>
      <c r="AF7" s="112" t="s">
        <v>167</v>
      </c>
      <c r="AG7" s="75" t="s">
        <v>171</v>
      </c>
      <c r="AH7" s="210"/>
    </row>
    <row r="8" spans="1:34" s="133" customFormat="1" x14ac:dyDescent="0.25">
      <c r="A8" s="46">
        <v>1001</v>
      </c>
      <c r="B8" s="118" t="s">
        <v>182</v>
      </c>
      <c r="C8" s="46">
        <v>7</v>
      </c>
      <c r="D8" s="46">
        <v>59</v>
      </c>
      <c r="E8" s="96">
        <v>1333.4</v>
      </c>
      <c r="F8" s="96">
        <v>84.566666666666663</v>
      </c>
      <c r="G8" s="46">
        <v>6</v>
      </c>
      <c r="H8" s="46">
        <v>47</v>
      </c>
      <c r="I8" s="96">
        <v>1062.2</v>
      </c>
      <c r="J8" s="96">
        <v>67.36666666666666</v>
      </c>
      <c r="K8" s="46">
        <v>4</v>
      </c>
      <c r="L8" s="46">
        <v>30</v>
      </c>
      <c r="M8" s="96">
        <v>678</v>
      </c>
      <c r="N8" s="96">
        <v>43</v>
      </c>
      <c r="O8" s="46">
        <v>3</v>
      </c>
      <c r="P8" s="46">
        <v>24</v>
      </c>
      <c r="Q8" s="96">
        <v>542.40000000000009</v>
      </c>
      <c r="R8" s="96">
        <v>34.4</v>
      </c>
      <c r="S8" s="46">
        <v>3</v>
      </c>
      <c r="T8" s="46">
        <v>24</v>
      </c>
      <c r="U8" s="96">
        <v>542.40000000000009</v>
      </c>
      <c r="V8" s="46">
        <v>34.4</v>
      </c>
      <c r="W8" s="119"/>
      <c r="X8" s="121">
        <f>+A8</f>
        <v>1001</v>
      </c>
      <c r="Y8" s="122" t="str">
        <f>+B8</f>
        <v>GRAMADO / TERMINAL METROPOLITANO</v>
      </c>
      <c r="Z8" s="46" t="s">
        <v>326</v>
      </c>
      <c r="AA8" s="46">
        <v>76</v>
      </c>
      <c r="AB8" s="46">
        <v>22.6</v>
      </c>
      <c r="AC8" s="46">
        <v>17.913157894736841</v>
      </c>
      <c r="AD8" s="46">
        <v>13</v>
      </c>
      <c r="AE8" s="46">
        <f t="shared" ref="AE8:AE45" si="0">+C8</f>
        <v>7</v>
      </c>
      <c r="AF8" s="46">
        <f t="shared" ref="AF8:AF45" si="1">(((+E8*$F$5)+(I8*$J$5)+(M8*$N$5)+(Q8*$R$5)+(U8*$V$5)))*1.04</f>
        <v>405585.02400000003</v>
      </c>
      <c r="AG8" s="96">
        <f t="shared" ref="AG8:AG45" si="2">+D8*$F$5+H8*$J$5+L8*$N$5+P8*$R$5+T8*$V$5</f>
        <v>17256</v>
      </c>
      <c r="AH8" s="96">
        <f t="shared" ref="AH8:AH45" si="3">(+F8*$F$5+J8*$J$5+N8*$N$5+R8*$R$5+(V8*$V$5*2))*1.04</f>
        <v>26188.031999999999</v>
      </c>
    </row>
    <row r="9" spans="1:34" s="133" customFormat="1" x14ac:dyDescent="0.25">
      <c r="A9" s="46">
        <v>1006</v>
      </c>
      <c r="B9" s="118" t="s">
        <v>192</v>
      </c>
      <c r="C9" s="46">
        <v>4</v>
      </c>
      <c r="D9" s="46">
        <v>31</v>
      </c>
      <c r="E9" s="96">
        <v>973.4</v>
      </c>
      <c r="F9" s="96">
        <v>50.633333333333333</v>
      </c>
      <c r="G9" s="46">
        <v>4</v>
      </c>
      <c r="H9" s="46">
        <v>24</v>
      </c>
      <c r="I9" s="96">
        <v>753.59999999999991</v>
      </c>
      <c r="J9" s="96">
        <v>39.200000000000003</v>
      </c>
      <c r="K9" s="46">
        <v>2</v>
      </c>
      <c r="L9" s="46">
        <v>16</v>
      </c>
      <c r="M9" s="96">
        <v>502.4</v>
      </c>
      <c r="N9" s="96">
        <v>26.133333333333333</v>
      </c>
      <c r="O9" s="46">
        <v>2</v>
      </c>
      <c r="P9" s="46">
        <v>13</v>
      </c>
      <c r="Q9" s="96">
        <v>408.2</v>
      </c>
      <c r="R9" s="96">
        <v>21.233333333333334</v>
      </c>
      <c r="S9" s="46">
        <v>2</v>
      </c>
      <c r="T9" s="46">
        <v>13</v>
      </c>
      <c r="U9" s="96">
        <v>408.2</v>
      </c>
      <c r="V9" s="46">
        <v>21.233333333333334</v>
      </c>
      <c r="W9" s="119"/>
      <c r="X9" s="121">
        <f t="shared" ref="X9:X45" si="4">+A9</f>
        <v>1006</v>
      </c>
      <c r="Y9" s="122" t="str">
        <f t="shared" ref="Y9:Y45" si="5">+B9</f>
        <v>NOVA SOUSAS / CIRCULAR CENTRO</v>
      </c>
      <c r="Z9" s="46" t="s">
        <v>326</v>
      </c>
      <c r="AA9" s="46">
        <v>88</v>
      </c>
      <c r="AB9" s="46">
        <v>31.4</v>
      </c>
      <c r="AC9" s="46">
        <v>21.44318181818182</v>
      </c>
      <c r="AD9" s="46">
        <v>25</v>
      </c>
      <c r="AE9" s="46">
        <f t="shared" si="0"/>
        <v>4</v>
      </c>
      <c r="AF9" s="46">
        <f t="shared" si="1"/>
        <v>296091.95199999999</v>
      </c>
      <c r="AG9" s="96">
        <f t="shared" si="2"/>
        <v>9067</v>
      </c>
      <c r="AH9" s="96">
        <f t="shared" si="3"/>
        <v>15688.885333333332</v>
      </c>
    </row>
    <row r="10" spans="1:34" s="133" customFormat="1" x14ac:dyDescent="0.25">
      <c r="A10" s="46">
        <v>1007</v>
      </c>
      <c r="B10" s="118" t="s">
        <v>193</v>
      </c>
      <c r="C10" s="46">
        <v>4</v>
      </c>
      <c r="D10" s="46">
        <v>29</v>
      </c>
      <c r="E10" s="96">
        <v>910.59999999999991</v>
      </c>
      <c r="F10" s="96">
        <v>51.575384615384628</v>
      </c>
      <c r="G10" s="46">
        <v>4</v>
      </c>
      <c r="H10" s="46">
        <v>23</v>
      </c>
      <c r="I10" s="96">
        <v>722.19999999999993</v>
      </c>
      <c r="J10" s="96">
        <v>40.90461538461539</v>
      </c>
      <c r="K10" s="46">
        <v>2</v>
      </c>
      <c r="L10" s="46">
        <v>15</v>
      </c>
      <c r="M10" s="96">
        <v>471</v>
      </c>
      <c r="N10" s="96">
        <v>26.676923076923082</v>
      </c>
      <c r="O10" s="46">
        <v>2</v>
      </c>
      <c r="P10" s="46">
        <v>12</v>
      </c>
      <c r="Q10" s="96">
        <v>376.79999999999995</v>
      </c>
      <c r="R10" s="96">
        <v>21.341538461538462</v>
      </c>
      <c r="S10" s="46">
        <v>2</v>
      </c>
      <c r="T10" s="46">
        <v>12</v>
      </c>
      <c r="U10" s="96">
        <v>376.79999999999995</v>
      </c>
      <c r="V10" s="46">
        <v>21.341538461538462</v>
      </c>
      <c r="W10" s="119"/>
      <c r="X10" s="121">
        <f t="shared" si="4"/>
        <v>1007</v>
      </c>
      <c r="Y10" s="122" t="str">
        <f t="shared" si="5"/>
        <v>SAN CONRADO / CIRCULAR CENTRO</v>
      </c>
      <c r="Z10" s="46" t="s">
        <v>326</v>
      </c>
      <c r="AA10" s="46">
        <v>96.707692307692326</v>
      </c>
      <c r="AB10" s="46">
        <v>31.4</v>
      </c>
      <c r="AC10" s="46">
        <v>21.790788256666669</v>
      </c>
      <c r="AD10" s="46">
        <v>27</v>
      </c>
      <c r="AE10" s="46">
        <f t="shared" si="0"/>
        <v>4</v>
      </c>
      <c r="AF10" s="46">
        <f t="shared" si="1"/>
        <v>277641.31199999998</v>
      </c>
      <c r="AG10" s="96">
        <f t="shared" si="2"/>
        <v>8502</v>
      </c>
      <c r="AH10" s="96">
        <f t="shared" si="3"/>
        <v>16013.836800000005</v>
      </c>
    </row>
    <row r="11" spans="1:34" s="133" customFormat="1" x14ac:dyDescent="0.25">
      <c r="A11" s="46">
        <v>1102</v>
      </c>
      <c r="B11" s="118" t="s">
        <v>196</v>
      </c>
      <c r="C11" s="46" t="s">
        <v>329</v>
      </c>
      <c r="D11" s="46">
        <v>5</v>
      </c>
      <c r="E11" s="96">
        <v>156.5</v>
      </c>
      <c r="F11" s="96">
        <v>9.527777777777775</v>
      </c>
      <c r="G11" s="46" t="s">
        <v>329</v>
      </c>
      <c r="H11" s="46">
        <v>4</v>
      </c>
      <c r="I11" s="96">
        <v>125.2</v>
      </c>
      <c r="J11" s="96">
        <v>7.62222222222222</v>
      </c>
      <c r="K11" s="46" t="s">
        <v>329</v>
      </c>
      <c r="L11" s="46">
        <v>3</v>
      </c>
      <c r="M11" s="96">
        <v>93.9</v>
      </c>
      <c r="N11" s="96">
        <v>5.716666666666665</v>
      </c>
      <c r="O11" s="46" t="s">
        <v>329</v>
      </c>
      <c r="P11" s="46">
        <v>2</v>
      </c>
      <c r="Q11" s="96">
        <v>62.6</v>
      </c>
      <c r="R11" s="96">
        <v>3.81111111111111</v>
      </c>
      <c r="S11" s="46" t="s">
        <v>329</v>
      </c>
      <c r="T11" s="46">
        <v>2</v>
      </c>
      <c r="U11" s="96">
        <v>62.6</v>
      </c>
      <c r="V11" s="46">
        <v>3.81111111111111</v>
      </c>
      <c r="W11" s="119"/>
      <c r="X11" s="121">
        <f t="shared" si="4"/>
        <v>1102</v>
      </c>
      <c r="Y11" s="122" t="str">
        <f t="shared" si="5"/>
        <v>CABRAS / ESTAÇÃO SOUSAS</v>
      </c>
      <c r="Z11" s="46" t="s">
        <v>326</v>
      </c>
      <c r="AA11" s="46">
        <v>104.3333333333333</v>
      </c>
      <c r="AB11" s="46">
        <v>31.3</v>
      </c>
      <c r="AC11" s="46">
        <v>18</v>
      </c>
      <c r="AD11" s="46">
        <v>0</v>
      </c>
      <c r="AE11" s="46" t="str">
        <f t="shared" si="0"/>
        <v>Compartilhado</v>
      </c>
      <c r="AF11" s="46">
        <f t="shared" si="1"/>
        <v>48307.168000000005</v>
      </c>
      <c r="AG11" s="96">
        <f t="shared" si="2"/>
        <v>1484</v>
      </c>
      <c r="AH11" s="96">
        <f t="shared" si="3"/>
        <v>2992.4844444444439</v>
      </c>
    </row>
    <row r="12" spans="1:34" s="133" customFormat="1" x14ac:dyDescent="0.25">
      <c r="A12" s="46">
        <v>7006</v>
      </c>
      <c r="B12" s="118" t="s">
        <v>265</v>
      </c>
      <c r="C12" s="46">
        <v>3</v>
      </c>
      <c r="D12" s="46">
        <v>41</v>
      </c>
      <c r="E12" s="96">
        <v>549.4</v>
      </c>
      <c r="F12" s="96">
        <v>37.355555555555561</v>
      </c>
      <c r="G12" s="46">
        <v>3</v>
      </c>
      <c r="H12" s="46">
        <v>32</v>
      </c>
      <c r="I12" s="96">
        <v>428.8</v>
      </c>
      <c r="J12" s="96">
        <v>29.155555555555559</v>
      </c>
      <c r="K12" s="46">
        <v>2</v>
      </c>
      <c r="L12" s="46">
        <v>21</v>
      </c>
      <c r="M12" s="96">
        <v>281.40000000000003</v>
      </c>
      <c r="N12" s="96">
        <v>19.133333333333333</v>
      </c>
      <c r="O12" s="46">
        <v>2</v>
      </c>
      <c r="P12" s="46">
        <v>17</v>
      </c>
      <c r="Q12" s="96">
        <v>227.8</v>
      </c>
      <c r="R12" s="96">
        <v>15.488888888888889</v>
      </c>
      <c r="S12" s="46">
        <v>2</v>
      </c>
      <c r="T12" s="46">
        <v>17</v>
      </c>
      <c r="U12" s="96">
        <v>227.8</v>
      </c>
      <c r="V12" s="46">
        <v>15.488888888888889</v>
      </c>
      <c r="W12" s="119"/>
      <c r="X12" s="121">
        <f t="shared" si="4"/>
        <v>7006</v>
      </c>
      <c r="Y12" s="122" t="str">
        <f t="shared" si="5"/>
        <v>JARDIM DO TREVO / TERMINAL METROPOLITANO - VIA VILA INDUSTRIAL</v>
      </c>
      <c r="Z12" s="46" t="s">
        <v>326</v>
      </c>
      <c r="AA12" s="46">
        <v>44.666666666666671</v>
      </c>
      <c r="AB12" s="46">
        <v>13.4</v>
      </c>
      <c r="AC12" s="46">
        <v>18</v>
      </c>
      <c r="AD12" s="46">
        <v>19</v>
      </c>
      <c r="AE12" s="46">
        <f t="shared" si="0"/>
        <v>3</v>
      </c>
      <c r="AF12" s="46">
        <f t="shared" si="1"/>
        <v>167022.96</v>
      </c>
      <c r="AG12" s="96">
        <f t="shared" si="2"/>
        <v>11985</v>
      </c>
      <c r="AH12" s="96">
        <f t="shared" si="3"/>
        <v>11565.863111111114</v>
      </c>
    </row>
    <row r="13" spans="1:34" s="133" customFormat="1" x14ac:dyDescent="0.25">
      <c r="A13" s="46">
        <v>7007</v>
      </c>
      <c r="B13" s="118" t="s">
        <v>28</v>
      </c>
      <c r="C13" s="46">
        <v>2</v>
      </c>
      <c r="D13" s="46">
        <v>27</v>
      </c>
      <c r="E13" s="96">
        <v>372.6</v>
      </c>
      <c r="F13" s="96">
        <v>26.1</v>
      </c>
      <c r="G13" s="46">
        <v>2</v>
      </c>
      <c r="H13" s="46">
        <v>21</v>
      </c>
      <c r="I13" s="96">
        <v>289.8</v>
      </c>
      <c r="J13" s="96">
        <v>20.3</v>
      </c>
      <c r="K13" s="46">
        <v>1</v>
      </c>
      <c r="L13" s="46">
        <v>14</v>
      </c>
      <c r="M13" s="96">
        <v>193.20000000000002</v>
      </c>
      <c r="N13" s="96">
        <v>13.533333333333333</v>
      </c>
      <c r="O13" s="46">
        <v>1</v>
      </c>
      <c r="P13" s="46">
        <v>11</v>
      </c>
      <c r="Q13" s="96">
        <v>151.80000000000001</v>
      </c>
      <c r="R13" s="96">
        <v>10.633333333333333</v>
      </c>
      <c r="S13" s="46">
        <v>1</v>
      </c>
      <c r="T13" s="46">
        <v>11</v>
      </c>
      <c r="U13" s="96">
        <v>151.80000000000001</v>
      </c>
      <c r="V13" s="46">
        <v>10.633333333333333</v>
      </c>
      <c r="W13" s="119"/>
      <c r="X13" s="121">
        <f t="shared" si="4"/>
        <v>7007</v>
      </c>
      <c r="Y13" s="122" t="str">
        <f t="shared" si="5"/>
        <v>CAMPINAS SHOPPING / TERMINAL CENTRAL - VIA SÃO BERNARDO I</v>
      </c>
      <c r="Z13" s="46" t="s">
        <v>326</v>
      </c>
      <c r="AA13" s="46">
        <v>48</v>
      </c>
      <c r="AB13" s="46">
        <v>13.8</v>
      </c>
      <c r="AC13" s="46">
        <v>17.3294702112</v>
      </c>
      <c r="AD13" s="46">
        <v>29</v>
      </c>
      <c r="AE13" s="46">
        <f t="shared" si="0"/>
        <v>2</v>
      </c>
      <c r="AF13" s="46">
        <f t="shared" si="1"/>
        <v>113165.52</v>
      </c>
      <c r="AG13" s="96">
        <f t="shared" si="2"/>
        <v>7885</v>
      </c>
      <c r="AH13" s="96">
        <f t="shared" si="3"/>
        <v>8070.8160000000007</v>
      </c>
    </row>
    <row r="14" spans="1:34" s="133" customFormat="1" x14ac:dyDescent="0.25">
      <c r="A14" s="46">
        <v>7008</v>
      </c>
      <c r="B14" s="118" t="s">
        <v>27</v>
      </c>
      <c r="C14" s="46">
        <v>2</v>
      </c>
      <c r="D14" s="46">
        <v>21</v>
      </c>
      <c r="E14" s="96">
        <v>363.3</v>
      </c>
      <c r="F14" s="96">
        <v>25.9</v>
      </c>
      <c r="G14" s="46">
        <v>2</v>
      </c>
      <c r="H14" s="46">
        <v>16</v>
      </c>
      <c r="I14" s="96">
        <v>276.8</v>
      </c>
      <c r="J14" s="96">
        <v>19.733333333333334</v>
      </c>
      <c r="K14" s="46">
        <v>1</v>
      </c>
      <c r="L14" s="46">
        <v>11</v>
      </c>
      <c r="M14" s="96">
        <v>190.3</v>
      </c>
      <c r="N14" s="96">
        <v>13.566666666666666</v>
      </c>
      <c r="O14" s="46">
        <v>1</v>
      </c>
      <c r="P14" s="46">
        <v>9</v>
      </c>
      <c r="Q14" s="96">
        <v>155.70000000000002</v>
      </c>
      <c r="R14" s="96">
        <v>11.1</v>
      </c>
      <c r="S14" s="46">
        <v>1</v>
      </c>
      <c r="T14" s="46">
        <v>9</v>
      </c>
      <c r="U14" s="96">
        <v>155.70000000000002</v>
      </c>
      <c r="V14" s="46">
        <v>11.1</v>
      </c>
      <c r="W14" s="119"/>
      <c r="X14" s="121">
        <f t="shared" si="4"/>
        <v>7008</v>
      </c>
      <c r="Y14" s="122" t="str">
        <f t="shared" si="5"/>
        <v>CAMPINAS SHOPPING / TERMINAL CENTRAL - VIA SÃO BERNARDO II</v>
      </c>
      <c r="Z14" s="46" t="s">
        <v>326</v>
      </c>
      <c r="AA14" s="46">
        <v>64</v>
      </c>
      <c r="AB14" s="46">
        <v>17.3</v>
      </c>
      <c r="AC14" s="46">
        <v>16.219108669200001</v>
      </c>
      <c r="AD14" s="46">
        <v>37</v>
      </c>
      <c r="AE14" s="46">
        <f t="shared" si="0"/>
        <v>2</v>
      </c>
      <c r="AF14" s="46">
        <f t="shared" si="1"/>
        <v>110632.80800000002</v>
      </c>
      <c r="AG14" s="96">
        <f t="shared" si="2"/>
        <v>6149</v>
      </c>
      <c r="AH14" s="96">
        <f t="shared" si="3"/>
        <v>8037.1893333333337</v>
      </c>
    </row>
    <row r="15" spans="1:34" s="133" customFormat="1" x14ac:dyDescent="0.25">
      <c r="A15" s="46">
        <v>7009</v>
      </c>
      <c r="B15" s="118" t="s">
        <v>267</v>
      </c>
      <c r="C15" s="46">
        <v>4</v>
      </c>
      <c r="D15" s="46">
        <v>34</v>
      </c>
      <c r="E15" s="96">
        <v>710.59999999999991</v>
      </c>
      <c r="F15" s="96">
        <v>50.43333333333333</v>
      </c>
      <c r="G15" s="46">
        <v>4</v>
      </c>
      <c r="H15" s="46">
        <v>27</v>
      </c>
      <c r="I15" s="96">
        <v>564.29999999999995</v>
      </c>
      <c r="J15" s="96">
        <v>40.049999999999997</v>
      </c>
      <c r="K15" s="46">
        <v>2</v>
      </c>
      <c r="L15" s="46">
        <v>17</v>
      </c>
      <c r="M15" s="96">
        <v>355.29999999999995</v>
      </c>
      <c r="N15" s="96">
        <v>25.216666666666665</v>
      </c>
      <c r="O15" s="46">
        <v>2</v>
      </c>
      <c r="P15" s="46">
        <v>14</v>
      </c>
      <c r="Q15" s="96">
        <v>292.59999999999997</v>
      </c>
      <c r="R15" s="96">
        <v>20.766666666666666</v>
      </c>
      <c r="S15" s="46">
        <v>2</v>
      </c>
      <c r="T15" s="46">
        <v>14</v>
      </c>
      <c r="U15" s="96">
        <v>292.59999999999997</v>
      </c>
      <c r="V15" s="46">
        <v>20.766666666666666</v>
      </c>
      <c r="W15" s="119"/>
      <c r="X15" s="121">
        <f t="shared" si="4"/>
        <v>7009</v>
      </c>
      <c r="Y15" s="122" t="str">
        <f t="shared" si="5"/>
        <v>CAMPINAS SHOPPING / TERMINAL CENTRAL - VIA VILA INDUSTRIAL</v>
      </c>
      <c r="Z15" s="46" t="s">
        <v>326</v>
      </c>
      <c r="AA15" s="46">
        <v>79</v>
      </c>
      <c r="AB15" s="46">
        <v>20.9</v>
      </c>
      <c r="AC15" s="46">
        <v>18.41012658227848</v>
      </c>
      <c r="AD15" s="46">
        <v>23</v>
      </c>
      <c r="AE15" s="46">
        <f t="shared" si="0"/>
        <v>4</v>
      </c>
      <c r="AF15" s="46">
        <f t="shared" si="1"/>
        <v>215968.89599999998</v>
      </c>
      <c r="AG15" s="96">
        <f t="shared" si="2"/>
        <v>9936</v>
      </c>
      <c r="AH15" s="96">
        <f t="shared" si="3"/>
        <v>15608.701333333334</v>
      </c>
    </row>
    <row r="16" spans="1:34" s="133" customFormat="1" x14ac:dyDescent="0.25">
      <c r="A16" s="46">
        <v>8001</v>
      </c>
      <c r="B16" s="118" t="s">
        <v>141</v>
      </c>
      <c r="C16" s="46">
        <v>2</v>
      </c>
      <c r="D16" s="46">
        <v>16</v>
      </c>
      <c r="E16" s="96">
        <v>616</v>
      </c>
      <c r="F16" s="96">
        <v>25.333333333333332</v>
      </c>
      <c r="G16" s="46">
        <v>2</v>
      </c>
      <c r="H16" s="46">
        <v>12</v>
      </c>
      <c r="I16" s="96">
        <v>462</v>
      </c>
      <c r="J16" s="96">
        <v>19</v>
      </c>
      <c r="K16" s="46">
        <v>1</v>
      </c>
      <c r="L16" s="46">
        <v>8</v>
      </c>
      <c r="M16" s="96">
        <v>308</v>
      </c>
      <c r="N16" s="96">
        <v>12.666666666666666</v>
      </c>
      <c r="O16" s="46">
        <v>1</v>
      </c>
      <c r="P16" s="46">
        <v>7</v>
      </c>
      <c r="Q16" s="96">
        <v>269.5</v>
      </c>
      <c r="R16" s="96">
        <v>11.083333333333334</v>
      </c>
      <c r="S16" s="46">
        <v>1</v>
      </c>
      <c r="T16" s="46">
        <v>7</v>
      </c>
      <c r="U16" s="96">
        <v>269.5</v>
      </c>
      <c r="V16" s="46">
        <v>11.083333333333334</v>
      </c>
      <c r="W16" s="119"/>
      <c r="X16" s="121">
        <f t="shared" si="4"/>
        <v>8001</v>
      </c>
      <c r="Y16" s="122" t="str">
        <f t="shared" si="5"/>
        <v>REFORMA AGRÁRIA / TERMINAL CENTRAL</v>
      </c>
      <c r="Z16" s="46" t="s">
        <v>326</v>
      </c>
      <c r="AA16" s="46">
        <v>85</v>
      </c>
      <c r="AB16" s="46">
        <v>38.5</v>
      </c>
      <c r="AC16" s="46">
        <v>27.177077797500001</v>
      </c>
      <c r="AD16" s="46">
        <v>48</v>
      </c>
      <c r="AE16" s="46">
        <f t="shared" si="0"/>
        <v>2</v>
      </c>
      <c r="AF16" s="46">
        <f t="shared" si="1"/>
        <v>186786.6</v>
      </c>
      <c r="AG16" s="96">
        <f t="shared" si="2"/>
        <v>4665</v>
      </c>
      <c r="AH16" s="96">
        <f t="shared" si="3"/>
        <v>7831.5466666666662</v>
      </c>
    </row>
    <row r="17" spans="1:34" s="133" customFormat="1" x14ac:dyDescent="0.25">
      <c r="A17" s="46">
        <v>8002</v>
      </c>
      <c r="B17" s="118" t="s">
        <v>142</v>
      </c>
      <c r="C17" s="46">
        <v>2</v>
      </c>
      <c r="D17" s="46">
        <v>17</v>
      </c>
      <c r="E17" s="96">
        <v>622.20000000000005</v>
      </c>
      <c r="F17" s="96">
        <v>25.783333333333335</v>
      </c>
      <c r="G17" s="46">
        <v>2</v>
      </c>
      <c r="H17" s="46">
        <v>13</v>
      </c>
      <c r="I17" s="96">
        <v>475.8</v>
      </c>
      <c r="J17" s="96">
        <v>19.716666666666665</v>
      </c>
      <c r="K17" s="46">
        <v>1</v>
      </c>
      <c r="L17" s="46">
        <v>9</v>
      </c>
      <c r="M17" s="96">
        <v>329.40000000000003</v>
      </c>
      <c r="N17" s="96">
        <v>13.65</v>
      </c>
      <c r="O17" s="46">
        <v>1</v>
      </c>
      <c r="P17" s="46">
        <v>7</v>
      </c>
      <c r="Q17" s="96">
        <v>256.2</v>
      </c>
      <c r="R17" s="96">
        <v>10.616666666666667</v>
      </c>
      <c r="S17" s="46">
        <v>1</v>
      </c>
      <c r="T17" s="46">
        <v>7</v>
      </c>
      <c r="U17" s="96">
        <v>256.2</v>
      </c>
      <c r="V17" s="46">
        <v>10.616666666666667</v>
      </c>
      <c r="W17" s="119"/>
      <c r="X17" s="121">
        <f t="shared" si="4"/>
        <v>8002</v>
      </c>
      <c r="Y17" s="122" t="str">
        <f t="shared" si="5"/>
        <v>SALTINHO / TERMINAL CENTRAL</v>
      </c>
      <c r="Z17" s="46" t="s">
        <v>326</v>
      </c>
      <c r="AA17" s="46">
        <v>81</v>
      </c>
      <c r="AB17" s="46">
        <v>36.6</v>
      </c>
      <c r="AC17" s="46">
        <v>27.056042838749999</v>
      </c>
      <c r="AD17" s="46">
        <v>46</v>
      </c>
      <c r="AE17" s="46">
        <f t="shared" si="0"/>
        <v>2</v>
      </c>
      <c r="AF17" s="46">
        <f t="shared" si="1"/>
        <v>189063.88800000001</v>
      </c>
      <c r="AG17" s="96">
        <f t="shared" si="2"/>
        <v>4967</v>
      </c>
      <c r="AH17" s="96">
        <f t="shared" si="3"/>
        <v>7978.152</v>
      </c>
    </row>
    <row r="18" spans="1:34" s="133" customFormat="1" x14ac:dyDescent="0.25">
      <c r="A18" s="46">
        <v>8003</v>
      </c>
      <c r="B18" s="118" t="s">
        <v>293</v>
      </c>
      <c r="C18" s="46">
        <v>3</v>
      </c>
      <c r="D18" s="46">
        <v>25</v>
      </c>
      <c r="E18" s="96">
        <v>620</v>
      </c>
      <c r="F18" s="96">
        <v>37.916666666666664</v>
      </c>
      <c r="G18" s="46">
        <v>3</v>
      </c>
      <c r="H18" s="46">
        <v>20</v>
      </c>
      <c r="I18" s="96">
        <v>496</v>
      </c>
      <c r="J18" s="96">
        <v>30.333333333333332</v>
      </c>
      <c r="K18" s="46">
        <v>2</v>
      </c>
      <c r="L18" s="46">
        <v>13</v>
      </c>
      <c r="M18" s="96">
        <v>322.40000000000003</v>
      </c>
      <c r="N18" s="96">
        <v>19.716666666666665</v>
      </c>
      <c r="O18" s="46">
        <v>2</v>
      </c>
      <c r="P18" s="46">
        <v>10</v>
      </c>
      <c r="Q18" s="96">
        <v>248</v>
      </c>
      <c r="R18" s="96">
        <v>15.166666666666666</v>
      </c>
      <c r="S18" s="46">
        <v>2</v>
      </c>
      <c r="T18" s="46">
        <v>10</v>
      </c>
      <c r="U18" s="96">
        <v>248</v>
      </c>
      <c r="V18" s="46">
        <v>15.166666666666666</v>
      </c>
      <c r="W18" s="119"/>
      <c r="X18" s="121">
        <f t="shared" si="4"/>
        <v>8003</v>
      </c>
      <c r="Y18" s="122" t="str">
        <f t="shared" si="5"/>
        <v>SWISS PARQUE / TERMINAL CENTRAL - VIA FIGUEIRA</v>
      </c>
      <c r="Z18" s="46" t="s">
        <v>326</v>
      </c>
      <c r="AA18" s="46">
        <v>81</v>
      </c>
      <c r="AB18" s="46">
        <v>24.8</v>
      </c>
      <c r="AC18" s="46">
        <v>18.478559416500001</v>
      </c>
      <c r="AD18" s="46">
        <v>31</v>
      </c>
      <c r="AE18" s="46">
        <f t="shared" si="0"/>
        <v>3</v>
      </c>
      <c r="AF18" s="46">
        <f t="shared" si="1"/>
        <v>188797.44</v>
      </c>
      <c r="AG18" s="96">
        <f t="shared" si="2"/>
        <v>7320</v>
      </c>
      <c r="AH18" s="96">
        <f t="shared" si="3"/>
        <v>11751.133333333335</v>
      </c>
    </row>
    <row r="19" spans="1:34" s="133" customFormat="1" x14ac:dyDescent="0.25">
      <c r="A19" s="46">
        <v>8005</v>
      </c>
      <c r="B19" s="118" t="s">
        <v>183</v>
      </c>
      <c r="C19" s="46">
        <v>1</v>
      </c>
      <c r="D19" s="46">
        <v>10</v>
      </c>
      <c r="E19" s="96">
        <v>222</v>
      </c>
      <c r="F19" s="96">
        <v>13.543672014260249</v>
      </c>
      <c r="G19" s="46">
        <v>1</v>
      </c>
      <c r="H19" s="46">
        <v>8</v>
      </c>
      <c r="I19" s="96">
        <v>177.6</v>
      </c>
      <c r="J19" s="96">
        <v>10.834937611408201</v>
      </c>
      <c r="K19" s="46">
        <v>1</v>
      </c>
      <c r="L19" s="46">
        <v>5</v>
      </c>
      <c r="M19" s="96">
        <v>111</v>
      </c>
      <c r="N19" s="96">
        <v>6.7718360071301245</v>
      </c>
      <c r="O19" s="46">
        <v>1</v>
      </c>
      <c r="P19" s="46">
        <v>4</v>
      </c>
      <c r="Q19" s="96">
        <v>88.8</v>
      </c>
      <c r="R19" s="96">
        <v>5.4174688057041003</v>
      </c>
      <c r="S19" s="46">
        <v>1</v>
      </c>
      <c r="T19" s="46">
        <v>4</v>
      </c>
      <c r="U19" s="96">
        <v>88.8</v>
      </c>
      <c r="V19" s="46">
        <v>5.4174688057041003</v>
      </c>
      <c r="W19" s="119"/>
      <c r="X19" s="121">
        <f t="shared" si="4"/>
        <v>8005</v>
      </c>
      <c r="Y19" s="122" t="str">
        <f t="shared" si="5"/>
        <v>JARDIM DO LAGO II / TERMINAL CENTRAL</v>
      </c>
      <c r="Z19" s="46" t="s">
        <v>326</v>
      </c>
      <c r="AA19" s="46">
        <v>71.262032085561501</v>
      </c>
      <c r="AB19" s="46">
        <v>22.2</v>
      </c>
      <c r="AC19" s="46">
        <v>18.7</v>
      </c>
      <c r="AD19" s="46">
        <v>82</v>
      </c>
      <c r="AE19" s="46">
        <f t="shared" si="0"/>
        <v>1</v>
      </c>
      <c r="AF19" s="46">
        <f t="shared" si="1"/>
        <v>67370.784</v>
      </c>
      <c r="AG19" s="96">
        <f t="shared" si="2"/>
        <v>2918</v>
      </c>
      <c r="AH19" s="96">
        <f t="shared" si="3"/>
        <v>4183.3694117647065</v>
      </c>
    </row>
    <row r="20" spans="1:34" s="133" customFormat="1" x14ac:dyDescent="0.25">
      <c r="A20" s="46">
        <v>8006</v>
      </c>
      <c r="B20" s="118" t="s">
        <v>295</v>
      </c>
      <c r="C20" s="46">
        <v>3</v>
      </c>
      <c r="D20" s="46">
        <v>41</v>
      </c>
      <c r="E20" s="96">
        <v>590.4</v>
      </c>
      <c r="F20" s="96">
        <v>38.477878787878794</v>
      </c>
      <c r="G20" s="46">
        <v>3</v>
      </c>
      <c r="H20" s="46">
        <v>32</v>
      </c>
      <c r="I20" s="96">
        <v>460.8</v>
      </c>
      <c r="J20" s="96">
        <v>30.031515151515155</v>
      </c>
      <c r="K20" s="46">
        <v>2</v>
      </c>
      <c r="L20" s="46">
        <v>21</v>
      </c>
      <c r="M20" s="96">
        <v>302.40000000000003</v>
      </c>
      <c r="N20" s="96">
        <v>19.708181818181817</v>
      </c>
      <c r="O20" s="46">
        <v>2</v>
      </c>
      <c r="P20" s="46">
        <v>17</v>
      </c>
      <c r="Q20" s="96">
        <v>244.8</v>
      </c>
      <c r="R20" s="96">
        <v>15.954242424242425</v>
      </c>
      <c r="S20" s="46">
        <v>2</v>
      </c>
      <c r="T20" s="46">
        <v>17</v>
      </c>
      <c r="U20" s="96">
        <v>244.8</v>
      </c>
      <c r="V20" s="46">
        <v>15.954242424242425</v>
      </c>
      <c r="W20" s="119"/>
      <c r="X20" s="121">
        <f t="shared" si="4"/>
        <v>8006</v>
      </c>
      <c r="Y20" s="122" t="str">
        <f t="shared" si="5"/>
        <v>JARDIM MONTE CRISTO / TERMINAL CENTRAL - VIA GLEBA B</v>
      </c>
      <c r="Z20" s="46" t="s">
        <v>326</v>
      </c>
      <c r="AA20" s="46">
        <v>46.309090909090912</v>
      </c>
      <c r="AB20" s="46">
        <v>14.4</v>
      </c>
      <c r="AC20" s="46">
        <v>18.7</v>
      </c>
      <c r="AD20" s="46">
        <v>19</v>
      </c>
      <c r="AE20" s="46">
        <f t="shared" si="0"/>
        <v>3</v>
      </c>
      <c r="AF20" s="46">
        <f t="shared" si="1"/>
        <v>179487.36000000002</v>
      </c>
      <c r="AG20" s="96">
        <f t="shared" si="2"/>
        <v>11985</v>
      </c>
      <c r="AH20" s="96">
        <f t="shared" si="3"/>
        <v>11913.351903030303</v>
      </c>
    </row>
    <row r="21" spans="1:34" s="133" customFormat="1" x14ac:dyDescent="0.25">
      <c r="A21" s="46">
        <v>8007</v>
      </c>
      <c r="B21" s="118" t="s">
        <v>143</v>
      </c>
      <c r="C21" s="46">
        <v>5</v>
      </c>
      <c r="D21" s="46">
        <v>37</v>
      </c>
      <c r="E21" s="96">
        <v>969.4</v>
      </c>
      <c r="F21" s="96">
        <v>62.9</v>
      </c>
      <c r="G21" s="46">
        <v>4</v>
      </c>
      <c r="H21" s="46">
        <v>29</v>
      </c>
      <c r="I21" s="96">
        <v>759.8</v>
      </c>
      <c r="J21" s="96">
        <v>49.3</v>
      </c>
      <c r="K21" s="46">
        <v>3</v>
      </c>
      <c r="L21" s="46">
        <v>19</v>
      </c>
      <c r="M21" s="96">
        <v>497.8</v>
      </c>
      <c r="N21" s="96">
        <v>32.299999999999997</v>
      </c>
      <c r="O21" s="46">
        <v>2</v>
      </c>
      <c r="P21" s="46">
        <v>15</v>
      </c>
      <c r="Q21" s="96">
        <v>393</v>
      </c>
      <c r="R21" s="96">
        <v>25.5</v>
      </c>
      <c r="S21" s="46">
        <v>2</v>
      </c>
      <c r="T21" s="46">
        <v>15</v>
      </c>
      <c r="U21" s="96">
        <v>393</v>
      </c>
      <c r="V21" s="46">
        <v>25.5</v>
      </c>
      <c r="W21" s="119"/>
      <c r="X21" s="121">
        <f t="shared" si="4"/>
        <v>8007</v>
      </c>
      <c r="Y21" s="122" t="str">
        <f t="shared" si="5"/>
        <v>JARDIM NOSSA SENHORA DE LOURDES / TERMINAL CENTRAL</v>
      </c>
      <c r="Z21" s="46" t="s">
        <v>326</v>
      </c>
      <c r="AA21" s="46">
        <v>92</v>
      </c>
      <c r="AB21" s="46">
        <v>26.2</v>
      </c>
      <c r="AC21" s="46">
        <v>17.136193006399999</v>
      </c>
      <c r="AD21" s="46">
        <v>21</v>
      </c>
      <c r="AE21" s="46">
        <f t="shared" si="0"/>
        <v>5</v>
      </c>
      <c r="AF21" s="46">
        <f t="shared" si="1"/>
        <v>294360.14399999997</v>
      </c>
      <c r="AG21" s="96">
        <f t="shared" si="2"/>
        <v>10803</v>
      </c>
      <c r="AH21" s="96">
        <f t="shared" si="3"/>
        <v>19444.464</v>
      </c>
    </row>
    <row r="22" spans="1:34" s="133" customFormat="1" x14ac:dyDescent="0.25">
      <c r="A22" s="46">
        <v>8009</v>
      </c>
      <c r="B22" s="118" t="s">
        <v>179</v>
      </c>
      <c r="C22" s="46">
        <v>4</v>
      </c>
      <c r="D22" s="46">
        <v>48</v>
      </c>
      <c r="E22" s="96">
        <v>590.40000000000009</v>
      </c>
      <c r="F22" s="96">
        <v>48.8</v>
      </c>
      <c r="G22" s="46">
        <v>4</v>
      </c>
      <c r="H22" s="46">
        <v>38</v>
      </c>
      <c r="I22" s="96">
        <v>467.40000000000003</v>
      </c>
      <c r="J22" s="96">
        <v>38.633333333333333</v>
      </c>
      <c r="K22" s="46">
        <v>2</v>
      </c>
      <c r="L22" s="46">
        <v>24</v>
      </c>
      <c r="M22" s="96">
        <v>295.20000000000005</v>
      </c>
      <c r="N22" s="96">
        <v>24.4</v>
      </c>
      <c r="O22" s="46">
        <v>2</v>
      </c>
      <c r="P22" s="46">
        <v>20</v>
      </c>
      <c r="Q22" s="96">
        <v>246</v>
      </c>
      <c r="R22" s="96">
        <v>20.333333333333332</v>
      </c>
      <c r="S22" s="46">
        <v>2</v>
      </c>
      <c r="T22" s="46">
        <v>20</v>
      </c>
      <c r="U22" s="96">
        <v>246</v>
      </c>
      <c r="V22" s="46">
        <v>20.333333333333332</v>
      </c>
      <c r="W22" s="119"/>
      <c r="X22" s="121">
        <f t="shared" si="4"/>
        <v>8009</v>
      </c>
      <c r="Y22" s="122" t="str">
        <f t="shared" si="5"/>
        <v>PARQUE OZIEL / TERMINAL CENTRAL</v>
      </c>
      <c r="Z22" s="46" t="s">
        <v>326</v>
      </c>
      <c r="AA22" s="46">
        <v>51</v>
      </c>
      <c r="AB22" s="46">
        <v>12.3</v>
      </c>
      <c r="AC22" s="46">
        <v>14.47058823529412</v>
      </c>
      <c r="AD22" s="46">
        <v>16</v>
      </c>
      <c r="AE22" s="46">
        <f t="shared" si="0"/>
        <v>4</v>
      </c>
      <c r="AF22" s="46">
        <f t="shared" si="1"/>
        <v>179548.51200000002</v>
      </c>
      <c r="AG22" s="96">
        <f t="shared" si="2"/>
        <v>14036</v>
      </c>
      <c r="AH22" s="96">
        <f t="shared" si="3"/>
        <v>15115.637333333334</v>
      </c>
    </row>
    <row r="23" spans="1:34" s="133" customFormat="1" x14ac:dyDescent="0.25">
      <c r="A23" s="46">
        <v>8010</v>
      </c>
      <c r="B23" s="118" t="s">
        <v>16</v>
      </c>
      <c r="C23" s="46">
        <v>7</v>
      </c>
      <c r="D23" s="46">
        <v>48</v>
      </c>
      <c r="E23" s="96">
        <v>2179.1999999999998</v>
      </c>
      <c r="F23" s="96">
        <v>85.6</v>
      </c>
      <c r="G23" s="46">
        <v>6</v>
      </c>
      <c r="H23" s="46">
        <v>38</v>
      </c>
      <c r="I23" s="96">
        <v>1725.2</v>
      </c>
      <c r="J23" s="96">
        <v>67.766666666666666</v>
      </c>
      <c r="K23" s="46">
        <v>4</v>
      </c>
      <c r="L23" s="46">
        <v>24</v>
      </c>
      <c r="M23" s="96">
        <v>1089.5999999999999</v>
      </c>
      <c r="N23" s="96">
        <v>42.8</v>
      </c>
      <c r="O23" s="46">
        <v>3</v>
      </c>
      <c r="P23" s="46">
        <v>20</v>
      </c>
      <c r="Q23" s="96">
        <v>908</v>
      </c>
      <c r="R23" s="96">
        <v>35.666666666666664</v>
      </c>
      <c r="S23" s="46">
        <v>3</v>
      </c>
      <c r="T23" s="46">
        <v>20</v>
      </c>
      <c r="U23" s="96">
        <v>908</v>
      </c>
      <c r="V23" s="46">
        <v>35.666666666666664</v>
      </c>
      <c r="W23" s="119"/>
      <c r="X23" s="121">
        <f t="shared" si="4"/>
        <v>8010</v>
      </c>
      <c r="Y23" s="122" t="str">
        <f t="shared" si="5"/>
        <v>JARDIM FERNANDA / TERMINAL CENTRAL</v>
      </c>
      <c r="Z23" s="46" t="s">
        <v>326</v>
      </c>
      <c r="AA23" s="46">
        <v>97</v>
      </c>
      <c r="AB23" s="46">
        <v>45.4</v>
      </c>
      <c r="AC23" s="46">
        <v>28.13195876288659</v>
      </c>
      <c r="AD23" s="46">
        <v>16</v>
      </c>
      <c r="AE23" s="46">
        <f t="shared" si="0"/>
        <v>7</v>
      </c>
      <c r="AF23" s="46">
        <f t="shared" si="1"/>
        <v>662723.77599999995</v>
      </c>
      <c r="AG23" s="96">
        <f t="shared" si="2"/>
        <v>14036</v>
      </c>
      <c r="AH23" s="96">
        <f t="shared" si="3"/>
        <v>26514.314666666665</v>
      </c>
    </row>
    <row r="24" spans="1:34" s="133" customFormat="1" x14ac:dyDescent="0.25">
      <c r="A24" s="46">
        <v>8011</v>
      </c>
      <c r="B24" s="118" t="s">
        <v>178</v>
      </c>
      <c r="C24" s="46">
        <v>3</v>
      </c>
      <c r="D24" s="46">
        <v>20</v>
      </c>
      <c r="E24" s="96">
        <v>884</v>
      </c>
      <c r="F24" s="96">
        <v>39.333333333333336</v>
      </c>
      <c r="G24" s="46">
        <v>3</v>
      </c>
      <c r="H24" s="46">
        <v>16</v>
      </c>
      <c r="I24" s="96">
        <v>707.2</v>
      </c>
      <c r="J24" s="96">
        <v>31.466666666666665</v>
      </c>
      <c r="K24" s="46">
        <v>2</v>
      </c>
      <c r="L24" s="46">
        <v>10</v>
      </c>
      <c r="M24" s="96">
        <v>442</v>
      </c>
      <c r="N24" s="96">
        <v>19.666666666666668</v>
      </c>
      <c r="O24" s="46">
        <v>2</v>
      </c>
      <c r="P24" s="46">
        <v>8</v>
      </c>
      <c r="Q24" s="96">
        <v>353.6</v>
      </c>
      <c r="R24" s="96">
        <v>15.733333333333333</v>
      </c>
      <c r="S24" s="46">
        <v>2</v>
      </c>
      <c r="T24" s="46">
        <v>8</v>
      </c>
      <c r="U24" s="96">
        <v>353.6</v>
      </c>
      <c r="V24" s="46">
        <v>15.733333333333333</v>
      </c>
      <c r="W24" s="119"/>
      <c r="X24" s="121">
        <f t="shared" si="4"/>
        <v>8011</v>
      </c>
      <c r="Y24" s="122" t="str">
        <f t="shared" si="5"/>
        <v>JARDIM ITAGUAÇU / TERMINAL CENTRAL</v>
      </c>
      <c r="Z24" s="46" t="s">
        <v>326</v>
      </c>
      <c r="AA24" s="46">
        <v>108</v>
      </c>
      <c r="AB24" s="46">
        <v>44.2</v>
      </c>
      <c r="AC24" s="46">
        <v>24.583333333333329</v>
      </c>
      <c r="AD24" s="46">
        <v>40</v>
      </c>
      <c r="AE24" s="46">
        <f t="shared" si="0"/>
        <v>3</v>
      </c>
      <c r="AF24" s="46">
        <f t="shared" si="1"/>
        <v>268269.24799999996</v>
      </c>
      <c r="AG24" s="96">
        <f t="shared" si="2"/>
        <v>5836</v>
      </c>
      <c r="AH24" s="96">
        <f t="shared" si="3"/>
        <v>12149.280000000002</v>
      </c>
    </row>
    <row r="25" spans="1:34" s="133" customFormat="1" x14ac:dyDescent="0.25">
      <c r="A25" s="46">
        <v>8012</v>
      </c>
      <c r="B25" s="118" t="s">
        <v>14</v>
      </c>
      <c r="C25" s="46">
        <v>8</v>
      </c>
      <c r="D25" s="46">
        <v>55</v>
      </c>
      <c r="E25" s="96">
        <v>2222</v>
      </c>
      <c r="F25" s="96">
        <v>97.166666666666671</v>
      </c>
      <c r="G25" s="46">
        <v>7</v>
      </c>
      <c r="H25" s="46">
        <v>44</v>
      </c>
      <c r="I25" s="96">
        <v>1777.6</v>
      </c>
      <c r="J25" s="96">
        <v>77.733333333333334</v>
      </c>
      <c r="K25" s="46">
        <v>4</v>
      </c>
      <c r="L25" s="46">
        <v>28</v>
      </c>
      <c r="M25" s="96">
        <v>1131.2</v>
      </c>
      <c r="N25" s="96">
        <v>49.466666666666669</v>
      </c>
      <c r="O25" s="46">
        <v>3</v>
      </c>
      <c r="P25" s="46">
        <v>22</v>
      </c>
      <c r="Q25" s="96">
        <v>888.8</v>
      </c>
      <c r="R25" s="96">
        <v>38.866666666666667</v>
      </c>
      <c r="S25" s="46">
        <v>3</v>
      </c>
      <c r="T25" s="46">
        <v>22</v>
      </c>
      <c r="U25" s="96">
        <v>888.8</v>
      </c>
      <c r="V25" s="46">
        <v>38.866666666666667</v>
      </c>
      <c r="W25" s="119"/>
      <c r="X25" s="121">
        <f t="shared" si="4"/>
        <v>8012</v>
      </c>
      <c r="Y25" s="122" t="str">
        <f t="shared" si="5"/>
        <v>JARDIM MARISA / TERMINAL CENTRAL</v>
      </c>
      <c r="Z25" s="46" t="s">
        <v>326</v>
      </c>
      <c r="AA25" s="46">
        <v>96</v>
      </c>
      <c r="AB25" s="46">
        <v>40.4</v>
      </c>
      <c r="AC25" s="46">
        <v>25.262499999999999</v>
      </c>
      <c r="AD25" s="46">
        <v>14</v>
      </c>
      <c r="AE25" s="46">
        <f t="shared" si="0"/>
        <v>8</v>
      </c>
      <c r="AF25" s="46">
        <f t="shared" si="1"/>
        <v>675365.18400000001</v>
      </c>
      <c r="AG25" s="96">
        <f t="shared" si="2"/>
        <v>16074</v>
      </c>
      <c r="AH25" s="96">
        <f t="shared" si="3"/>
        <v>30058.773333333331</v>
      </c>
    </row>
    <row r="26" spans="1:34" s="133" customFormat="1" x14ac:dyDescent="0.25">
      <c r="A26" s="46">
        <v>8013</v>
      </c>
      <c r="B26" s="118" t="s">
        <v>17</v>
      </c>
      <c r="C26" s="46">
        <v>5</v>
      </c>
      <c r="D26" s="46">
        <v>43</v>
      </c>
      <c r="E26" s="96">
        <v>1423.3</v>
      </c>
      <c r="F26" s="96">
        <v>63.783333333333331</v>
      </c>
      <c r="G26" s="46">
        <v>4</v>
      </c>
      <c r="H26" s="46">
        <v>34</v>
      </c>
      <c r="I26" s="96">
        <v>1125.4000000000001</v>
      </c>
      <c r="J26" s="96">
        <v>50.43333333333333</v>
      </c>
      <c r="K26" s="46">
        <v>3</v>
      </c>
      <c r="L26" s="46">
        <v>22</v>
      </c>
      <c r="M26" s="96">
        <v>728.2</v>
      </c>
      <c r="N26" s="96">
        <v>32.633333333333333</v>
      </c>
      <c r="O26" s="46">
        <v>2</v>
      </c>
      <c r="P26" s="46">
        <v>18</v>
      </c>
      <c r="Q26" s="96">
        <v>595.80000000000007</v>
      </c>
      <c r="R26" s="96">
        <v>26.7</v>
      </c>
      <c r="S26" s="46">
        <v>2</v>
      </c>
      <c r="T26" s="46">
        <v>18</v>
      </c>
      <c r="U26" s="96">
        <v>595.80000000000007</v>
      </c>
      <c r="V26" s="46">
        <v>26.7</v>
      </c>
      <c r="W26" s="119"/>
      <c r="X26" s="121">
        <f t="shared" si="4"/>
        <v>8013</v>
      </c>
      <c r="Y26" s="122" t="str">
        <f t="shared" si="5"/>
        <v>JARDIM NOVA AMÉRICA / TERMINAL CENTRAL</v>
      </c>
      <c r="Z26" s="46" t="s">
        <v>326</v>
      </c>
      <c r="AA26" s="46">
        <v>79</v>
      </c>
      <c r="AB26" s="46">
        <v>33.1</v>
      </c>
      <c r="AC26" s="46">
        <v>25.2</v>
      </c>
      <c r="AD26" s="46">
        <v>18</v>
      </c>
      <c r="AE26" s="46">
        <f t="shared" si="0"/>
        <v>5</v>
      </c>
      <c r="AF26" s="46">
        <f t="shared" si="1"/>
        <v>433811.24800000002</v>
      </c>
      <c r="AG26" s="96">
        <f t="shared" si="2"/>
        <v>12602</v>
      </c>
      <c r="AH26" s="96">
        <f t="shared" si="3"/>
        <v>19801.669333333331</v>
      </c>
    </row>
    <row r="27" spans="1:34" s="133" customFormat="1" x14ac:dyDescent="0.25">
      <c r="A27" s="46">
        <v>8014</v>
      </c>
      <c r="B27" s="118" t="s">
        <v>300</v>
      </c>
      <c r="C27" s="46">
        <v>8</v>
      </c>
      <c r="D27" s="46">
        <v>59</v>
      </c>
      <c r="E27" s="96">
        <v>2283.3000000000002</v>
      </c>
      <c r="F27" s="96">
        <v>98.333333333333329</v>
      </c>
      <c r="G27" s="46">
        <v>7</v>
      </c>
      <c r="H27" s="46">
        <v>47</v>
      </c>
      <c r="I27" s="96">
        <v>1818.9</v>
      </c>
      <c r="J27" s="96">
        <v>78.333333333333329</v>
      </c>
      <c r="K27" s="46">
        <v>4</v>
      </c>
      <c r="L27" s="46">
        <v>30</v>
      </c>
      <c r="M27" s="96">
        <v>1161</v>
      </c>
      <c r="N27" s="96">
        <v>50</v>
      </c>
      <c r="O27" s="46">
        <v>3</v>
      </c>
      <c r="P27" s="46">
        <v>24</v>
      </c>
      <c r="Q27" s="96">
        <v>928.80000000000007</v>
      </c>
      <c r="R27" s="96">
        <v>40</v>
      </c>
      <c r="S27" s="46">
        <v>3</v>
      </c>
      <c r="T27" s="46">
        <v>24</v>
      </c>
      <c r="U27" s="96">
        <v>928.80000000000007</v>
      </c>
      <c r="V27" s="46">
        <v>40</v>
      </c>
      <c r="W27" s="119"/>
      <c r="X27" s="121">
        <f t="shared" si="4"/>
        <v>8014</v>
      </c>
      <c r="Y27" s="122" t="str">
        <f t="shared" si="5"/>
        <v>VILA DIVA / TERMINAL CENTRAL</v>
      </c>
      <c r="Z27" s="46" t="s">
        <v>326</v>
      </c>
      <c r="AA27" s="46">
        <v>90</v>
      </c>
      <c r="AB27" s="46">
        <v>38.700000000000003</v>
      </c>
      <c r="AC27" s="46">
        <v>25.813333333333329</v>
      </c>
      <c r="AD27" s="46">
        <v>13</v>
      </c>
      <c r="AE27" s="46">
        <f t="shared" si="0"/>
        <v>8</v>
      </c>
      <c r="AF27" s="46">
        <f t="shared" si="1"/>
        <v>694519.48800000013</v>
      </c>
      <c r="AG27" s="96">
        <f t="shared" si="2"/>
        <v>17256</v>
      </c>
      <c r="AH27" s="96">
        <f t="shared" si="3"/>
        <v>30451.199999999997</v>
      </c>
    </row>
    <row r="28" spans="1:34" s="133" customFormat="1" x14ac:dyDescent="0.25">
      <c r="A28" s="46">
        <v>8015</v>
      </c>
      <c r="B28" s="118" t="s">
        <v>15</v>
      </c>
      <c r="C28" s="46">
        <v>5</v>
      </c>
      <c r="D28" s="46">
        <v>35</v>
      </c>
      <c r="E28" s="96">
        <v>1344</v>
      </c>
      <c r="F28" s="96">
        <v>61.833333333333336</v>
      </c>
      <c r="G28" s="46">
        <v>4</v>
      </c>
      <c r="H28" s="46">
        <v>28</v>
      </c>
      <c r="I28" s="96">
        <v>1075.2</v>
      </c>
      <c r="J28" s="96">
        <v>49.466666666666669</v>
      </c>
      <c r="K28" s="46">
        <v>3</v>
      </c>
      <c r="L28" s="46">
        <v>18</v>
      </c>
      <c r="M28" s="96">
        <v>691.19999999999993</v>
      </c>
      <c r="N28" s="96">
        <v>31.8</v>
      </c>
      <c r="O28" s="46">
        <v>2</v>
      </c>
      <c r="P28" s="46">
        <v>14</v>
      </c>
      <c r="Q28" s="96">
        <v>537.6</v>
      </c>
      <c r="R28" s="96">
        <v>24.733333333333334</v>
      </c>
      <c r="S28" s="46">
        <v>2</v>
      </c>
      <c r="T28" s="46">
        <v>14</v>
      </c>
      <c r="U28" s="96">
        <v>537.6</v>
      </c>
      <c r="V28" s="46">
        <v>24.733333333333334</v>
      </c>
      <c r="W28" s="119"/>
      <c r="X28" s="121">
        <f t="shared" si="4"/>
        <v>8015</v>
      </c>
      <c r="Y28" s="122" t="str">
        <f t="shared" si="5"/>
        <v>VILA PALMEIRAS / TERMINAL CENTRAL</v>
      </c>
      <c r="Z28" s="46" t="s">
        <v>326</v>
      </c>
      <c r="AA28" s="46">
        <v>96</v>
      </c>
      <c r="AB28" s="46">
        <v>38.4</v>
      </c>
      <c r="AC28" s="46">
        <v>24</v>
      </c>
      <c r="AD28" s="46">
        <v>22</v>
      </c>
      <c r="AE28" s="46">
        <f t="shared" si="0"/>
        <v>5</v>
      </c>
      <c r="AF28" s="46">
        <f t="shared" si="1"/>
        <v>408864.76800000004</v>
      </c>
      <c r="AG28" s="96">
        <f t="shared" si="2"/>
        <v>10238</v>
      </c>
      <c r="AH28" s="96">
        <f t="shared" si="3"/>
        <v>19145.013333333336</v>
      </c>
    </row>
    <row r="29" spans="1:34" s="133" customFormat="1" x14ac:dyDescent="0.25">
      <c r="A29" s="46">
        <v>8017</v>
      </c>
      <c r="B29" s="118" t="s">
        <v>283</v>
      </c>
      <c r="C29" s="46">
        <v>7</v>
      </c>
      <c r="D29" s="46">
        <v>43</v>
      </c>
      <c r="E29" s="96">
        <v>1591</v>
      </c>
      <c r="F29" s="96">
        <v>86.716666666666669</v>
      </c>
      <c r="G29" s="46">
        <v>6</v>
      </c>
      <c r="H29" s="46">
        <v>34</v>
      </c>
      <c r="I29" s="96">
        <v>1258</v>
      </c>
      <c r="J29" s="96">
        <v>68.566666666666663</v>
      </c>
      <c r="K29" s="46">
        <v>4</v>
      </c>
      <c r="L29" s="46">
        <v>22</v>
      </c>
      <c r="M29" s="96">
        <v>814</v>
      </c>
      <c r="N29" s="96">
        <v>44.366666666666667</v>
      </c>
      <c r="O29" s="46">
        <v>3</v>
      </c>
      <c r="P29" s="46">
        <v>18</v>
      </c>
      <c r="Q29" s="96">
        <v>666</v>
      </c>
      <c r="R29" s="96">
        <v>36.299999999999997</v>
      </c>
      <c r="S29" s="46">
        <v>3</v>
      </c>
      <c r="T29" s="46">
        <v>18</v>
      </c>
      <c r="U29" s="96">
        <v>666</v>
      </c>
      <c r="V29" s="46">
        <v>36.299999999999997</v>
      </c>
      <c r="W29" s="119"/>
      <c r="X29" s="121">
        <f t="shared" si="4"/>
        <v>8017</v>
      </c>
      <c r="Y29" s="122" t="str">
        <f t="shared" si="5"/>
        <v>JARDIM MELINA / CORREDOR CENTRAL</v>
      </c>
      <c r="Z29" s="46" t="s">
        <v>326</v>
      </c>
      <c r="AA29" s="46">
        <v>111</v>
      </c>
      <c r="AB29" s="46">
        <v>37</v>
      </c>
      <c r="AC29" s="46">
        <v>20.037837837837831</v>
      </c>
      <c r="AD29" s="46">
        <v>18</v>
      </c>
      <c r="AE29" s="46">
        <f t="shared" si="0"/>
        <v>7</v>
      </c>
      <c r="AF29" s="46">
        <f t="shared" si="1"/>
        <v>484924.96</v>
      </c>
      <c r="AG29" s="96">
        <f t="shared" si="2"/>
        <v>12602</v>
      </c>
      <c r="AH29" s="96">
        <f t="shared" si="3"/>
        <v>26921.370666666666</v>
      </c>
    </row>
    <row r="30" spans="1:34" s="133" customFormat="1" x14ac:dyDescent="0.25">
      <c r="A30" s="46">
        <v>8018</v>
      </c>
      <c r="B30" s="118" t="s">
        <v>281</v>
      </c>
      <c r="C30" s="46">
        <v>8</v>
      </c>
      <c r="D30" s="46">
        <v>48</v>
      </c>
      <c r="E30" s="96">
        <v>2347.1999999999998</v>
      </c>
      <c r="F30" s="96">
        <v>100.8</v>
      </c>
      <c r="G30" s="46">
        <v>7</v>
      </c>
      <c r="H30" s="46">
        <v>38</v>
      </c>
      <c r="I30" s="96">
        <v>1858.2</v>
      </c>
      <c r="J30" s="96">
        <v>79.8</v>
      </c>
      <c r="K30" s="46">
        <v>4</v>
      </c>
      <c r="L30" s="46">
        <v>24</v>
      </c>
      <c r="M30" s="96">
        <v>1173.5999999999999</v>
      </c>
      <c r="N30" s="96">
        <v>50.4</v>
      </c>
      <c r="O30" s="46">
        <v>3</v>
      </c>
      <c r="P30" s="46">
        <v>20</v>
      </c>
      <c r="Q30" s="96">
        <v>978</v>
      </c>
      <c r="R30" s="96">
        <v>42</v>
      </c>
      <c r="S30" s="46">
        <v>3</v>
      </c>
      <c r="T30" s="46">
        <v>20</v>
      </c>
      <c r="U30" s="96">
        <v>978</v>
      </c>
      <c r="V30" s="46">
        <v>42</v>
      </c>
      <c r="W30" s="119"/>
      <c r="X30" s="121">
        <f t="shared" si="4"/>
        <v>8018</v>
      </c>
      <c r="Y30" s="122" t="str">
        <f t="shared" si="5"/>
        <v>JARDIM ADHEMAR DE BARROS /  TERMINAL CENTRAL</v>
      </c>
      <c r="Z30" s="46" t="s">
        <v>326</v>
      </c>
      <c r="AA30" s="46">
        <v>116</v>
      </c>
      <c r="AB30" s="46">
        <v>48.9</v>
      </c>
      <c r="AC30" s="46">
        <v>25.30344827586207</v>
      </c>
      <c r="AD30" s="46">
        <v>16</v>
      </c>
      <c r="AE30" s="46">
        <f t="shared" si="0"/>
        <v>8</v>
      </c>
      <c r="AF30" s="46">
        <f t="shared" si="1"/>
        <v>713814.81599999988</v>
      </c>
      <c r="AG30" s="96">
        <f t="shared" si="2"/>
        <v>14036</v>
      </c>
      <c r="AH30" s="96">
        <f t="shared" si="3"/>
        <v>31222.464</v>
      </c>
    </row>
    <row r="31" spans="1:34" s="133" customFormat="1" x14ac:dyDescent="0.25">
      <c r="A31" s="46">
        <v>8020</v>
      </c>
      <c r="B31" s="118" t="s">
        <v>282</v>
      </c>
      <c r="C31" s="46">
        <v>8</v>
      </c>
      <c r="D31" s="46">
        <v>45</v>
      </c>
      <c r="E31" s="96">
        <v>1633.4999999999998</v>
      </c>
      <c r="F31" s="96">
        <v>98.25</v>
      </c>
      <c r="G31" s="46">
        <v>7</v>
      </c>
      <c r="H31" s="46">
        <v>36</v>
      </c>
      <c r="I31" s="96">
        <v>1306.8</v>
      </c>
      <c r="J31" s="96">
        <v>78.599999999999994</v>
      </c>
      <c r="K31" s="46">
        <v>4</v>
      </c>
      <c r="L31" s="46">
        <v>23</v>
      </c>
      <c r="M31" s="96">
        <v>834.9</v>
      </c>
      <c r="N31" s="96">
        <v>50.216666666666669</v>
      </c>
      <c r="O31" s="46">
        <v>3</v>
      </c>
      <c r="P31" s="46">
        <v>18</v>
      </c>
      <c r="Q31" s="96">
        <v>653.4</v>
      </c>
      <c r="R31" s="96">
        <v>39.299999999999997</v>
      </c>
      <c r="S31" s="46">
        <v>3</v>
      </c>
      <c r="T31" s="46">
        <v>18</v>
      </c>
      <c r="U31" s="96">
        <v>653.4</v>
      </c>
      <c r="V31" s="46">
        <v>39.299999999999997</v>
      </c>
      <c r="W31" s="119"/>
      <c r="X31" s="121">
        <f t="shared" si="4"/>
        <v>8020</v>
      </c>
      <c r="Y31" s="122" t="str">
        <f t="shared" si="5"/>
        <v>JARDIM FILADÉLFIA / CORREDOR CENTRAL</v>
      </c>
      <c r="Z31" s="46" t="s">
        <v>326</v>
      </c>
      <c r="AA31" s="46">
        <v>121</v>
      </c>
      <c r="AB31" s="46">
        <v>36.299999999999997</v>
      </c>
      <c r="AC31" s="46">
        <v>18</v>
      </c>
      <c r="AD31" s="46">
        <v>17</v>
      </c>
      <c r="AE31" s="46">
        <f t="shared" si="0"/>
        <v>8</v>
      </c>
      <c r="AF31" s="46">
        <f t="shared" si="1"/>
        <v>496665.31199999992</v>
      </c>
      <c r="AG31" s="96">
        <f t="shared" si="2"/>
        <v>13156</v>
      </c>
      <c r="AH31" s="96">
        <f t="shared" si="3"/>
        <v>30404.226666666666</v>
      </c>
    </row>
    <row r="32" spans="1:34" s="133" customFormat="1" x14ac:dyDescent="0.25">
      <c r="A32" s="46">
        <v>8021</v>
      </c>
      <c r="B32" s="118" t="s">
        <v>271</v>
      </c>
      <c r="C32" s="46">
        <v>3</v>
      </c>
      <c r="D32" s="46">
        <v>27</v>
      </c>
      <c r="E32" s="96">
        <v>845.1</v>
      </c>
      <c r="F32" s="96">
        <v>38.25</v>
      </c>
      <c r="G32" s="46">
        <v>3</v>
      </c>
      <c r="H32" s="46">
        <v>21</v>
      </c>
      <c r="I32" s="96">
        <v>657.30000000000007</v>
      </c>
      <c r="J32" s="96">
        <v>29.75</v>
      </c>
      <c r="K32" s="46">
        <v>2</v>
      </c>
      <c r="L32" s="46">
        <v>14</v>
      </c>
      <c r="M32" s="96">
        <v>438.2</v>
      </c>
      <c r="N32" s="96">
        <v>19.833333333333332</v>
      </c>
      <c r="O32" s="46">
        <v>2</v>
      </c>
      <c r="P32" s="46">
        <v>11</v>
      </c>
      <c r="Q32" s="96">
        <v>344.3</v>
      </c>
      <c r="R32" s="96">
        <v>15.583333333333334</v>
      </c>
      <c r="S32" s="46">
        <v>2</v>
      </c>
      <c r="T32" s="46">
        <v>11</v>
      </c>
      <c r="U32" s="96">
        <v>344.3</v>
      </c>
      <c r="V32" s="46">
        <v>15.583333333333334</v>
      </c>
      <c r="W32" s="119"/>
      <c r="X32" s="121">
        <f t="shared" si="4"/>
        <v>8021</v>
      </c>
      <c r="Y32" s="122" t="str">
        <f t="shared" si="5"/>
        <v>JARDIM MORUMBI / TERMINAL CENTRAL - VIA PETRÓPOLIS</v>
      </c>
      <c r="Z32" s="46" t="s">
        <v>326</v>
      </c>
      <c r="AA32" s="46">
        <v>75</v>
      </c>
      <c r="AB32" s="46">
        <v>31.3</v>
      </c>
      <c r="AC32" s="46">
        <v>25.047999999999998</v>
      </c>
      <c r="AD32" s="46">
        <v>29</v>
      </c>
      <c r="AE32" s="46">
        <f t="shared" si="0"/>
        <v>3</v>
      </c>
      <c r="AF32" s="46">
        <f t="shared" si="1"/>
        <v>256672.52000000002</v>
      </c>
      <c r="AG32" s="96">
        <f t="shared" si="2"/>
        <v>7885</v>
      </c>
      <c r="AH32" s="96">
        <f t="shared" si="3"/>
        <v>11827.919999999998</v>
      </c>
    </row>
    <row r="33" spans="1:34" s="133" customFormat="1" x14ac:dyDescent="0.25">
      <c r="A33" s="46">
        <v>8022</v>
      </c>
      <c r="B33" s="118" t="s">
        <v>272</v>
      </c>
      <c r="C33" s="46">
        <v>5</v>
      </c>
      <c r="D33" s="46">
        <v>41</v>
      </c>
      <c r="E33" s="96">
        <v>1209.5</v>
      </c>
      <c r="F33" s="96">
        <v>64.233333333333334</v>
      </c>
      <c r="G33" s="46">
        <v>4</v>
      </c>
      <c r="H33" s="46">
        <v>32</v>
      </c>
      <c r="I33" s="96">
        <v>944</v>
      </c>
      <c r="J33" s="96">
        <v>50.133333333333333</v>
      </c>
      <c r="K33" s="46">
        <v>3</v>
      </c>
      <c r="L33" s="46">
        <v>21</v>
      </c>
      <c r="M33" s="96">
        <v>619.5</v>
      </c>
      <c r="N33" s="96">
        <v>32.9</v>
      </c>
      <c r="O33" s="46">
        <v>2</v>
      </c>
      <c r="P33" s="46">
        <v>17</v>
      </c>
      <c r="Q33" s="96">
        <v>501.5</v>
      </c>
      <c r="R33" s="96">
        <v>26.633333333333333</v>
      </c>
      <c r="S33" s="46">
        <v>2</v>
      </c>
      <c r="T33" s="46">
        <v>17</v>
      </c>
      <c r="U33" s="96">
        <v>501.5</v>
      </c>
      <c r="V33" s="46">
        <v>26.633333333333333</v>
      </c>
      <c r="W33" s="119"/>
      <c r="X33" s="121">
        <f t="shared" si="4"/>
        <v>8022</v>
      </c>
      <c r="Y33" s="122" t="str">
        <f t="shared" si="5"/>
        <v>RESIDENCIAL SOUSA QUEIROZ / TERMINAL METROPOLITANO</v>
      </c>
      <c r="Z33" s="46" t="s">
        <v>326</v>
      </c>
      <c r="AA33" s="46">
        <v>84</v>
      </c>
      <c r="AB33" s="46">
        <v>29.5</v>
      </c>
      <c r="AC33" s="46">
        <v>21.071428571428569</v>
      </c>
      <c r="AD33" s="46">
        <v>19</v>
      </c>
      <c r="AE33" s="46">
        <f t="shared" si="0"/>
        <v>5</v>
      </c>
      <c r="AF33" s="46">
        <f t="shared" si="1"/>
        <v>367699.8</v>
      </c>
      <c r="AG33" s="96">
        <f t="shared" si="2"/>
        <v>11985</v>
      </c>
      <c r="AH33" s="96">
        <f t="shared" si="3"/>
        <v>19887.642666666667</v>
      </c>
    </row>
    <row r="34" spans="1:34" s="133" customFormat="1" x14ac:dyDescent="0.25">
      <c r="A34" s="46">
        <v>9001</v>
      </c>
      <c r="B34" s="118" t="s">
        <v>307</v>
      </c>
      <c r="C34" s="46">
        <v>5</v>
      </c>
      <c r="D34" s="46">
        <v>39</v>
      </c>
      <c r="E34" s="96">
        <v>1014</v>
      </c>
      <c r="F34" s="96">
        <v>64.349999999999994</v>
      </c>
      <c r="G34" s="46">
        <v>4</v>
      </c>
      <c r="H34" s="46">
        <v>31</v>
      </c>
      <c r="I34" s="96">
        <v>806</v>
      </c>
      <c r="J34" s="96">
        <v>51.15</v>
      </c>
      <c r="K34" s="46">
        <v>3</v>
      </c>
      <c r="L34" s="46">
        <v>20</v>
      </c>
      <c r="M34" s="96">
        <v>520</v>
      </c>
      <c r="N34" s="96">
        <v>33</v>
      </c>
      <c r="O34" s="46">
        <v>2</v>
      </c>
      <c r="P34" s="46">
        <v>16</v>
      </c>
      <c r="Q34" s="96">
        <v>416</v>
      </c>
      <c r="R34" s="96">
        <v>26.4</v>
      </c>
      <c r="S34" s="46">
        <v>2</v>
      </c>
      <c r="T34" s="46">
        <v>16</v>
      </c>
      <c r="U34" s="96">
        <v>416</v>
      </c>
      <c r="V34" s="46">
        <v>26.4</v>
      </c>
      <c r="W34" s="119"/>
      <c r="X34" s="121">
        <f t="shared" si="4"/>
        <v>9001</v>
      </c>
      <c r="Y34" s="122" t="str">
        <f t="shared" si="5"/>
        <v>JARDIM CARLOS LOURENÇO / CIRCULAR CENTRO</v>
      </c>
      <c r="Z34" s="46" t="s">
        <v>326</v>
      </c>
      <c r="AA34" s="46">
        <v>89</v>
      </c>
      <c r="AB34" s="46">
        <v>26</v>
      </c>
      <c r="AC34" s="46">
        <v>17.534831460674159</v>
      </c>
      <c r="AD34" s="46">
        <v>20</v>
      </c>
      <c r="AE34" s="46">
        <f t="shared" si="0"/>
        <v>5</v>
      </c>
      <c r="AF34" s="46">
        <f t="shared" si="1"/>
        <v>308796.79999999999</v>
      </c>
      <c r="AG34" s="96">
        <f t="shared" si="2"/>
        <v>11420</v>
      </c>
      <c r="AH34" s="96">
        <f t="shared" si="3"/>
        <v>19953.647999999997</v>
      </c>
    </row>
    <row r="35" spans="1:34" s="133" customFormat="1" x14ac:dyDescent="0.25">
      <c r="A35" s="46">
        <v>9002</v>
      </c>
      <c r="B35" s="118" t="s">
        <v>308</v>
      </c>
      <c r="C35" s="46">
        <v>4</v>
      </c>
      <c r="D35" s="46">
        <v>34</v>
      </c>
      <c r="E35" s="96">
        <v>737.8</v>
      </c>
      <c r="F35" s="96">
        <v>51.779166666666669</v>
      </c>
      <c r="G35" s="46">
        <v>4</v>
      </c>
      <c r="H35" s="46">
        <v>27</v>
      </c>
      <c r="I35" s="96">
        <v>585.9</v>
      </c>
      <c r="J35" s="96">
        <v>41.118749999999999</v>
      </c>
      <c r="K35" s="46">
        <v>2</v>
      </c>
      <c r="L35" s="46">
        <v>17</v>
      </c>
      <c r="M35" s="96">
        <v>368.9</v>
      </c>
      <c r="N35" s="96">
        <v>25.889583333333334</v>
      </c>
      <c r="O35" s="46">
        <v>2</v>
      </c>
      <c r="P35" s="46">
        <v>14</v>
      </c>
      <c r="Q35" s="96">
        <v>303.8</v>
      </c>
      <c r="R35" s="96">
        <v>21.320833333333333</v>
      </c>
      <c r="S35" s="46">
        <v>2</v>
      </c>
      <c r="T35" s="46">
        <v>14</v>
      </c>
      <c r="U35" s="96">
        <v>303.8</v>
      </c>
      <c r="V35" s="46">
        <v>21.320833333333333</v>
      </c>
      <c r="W35" s="119"/>
      <c r="X35" s="121">
        <f t="shared" si="4"/>
        <v>9002</v>
      </c>
      <c r="Y35" s="122" t="str">
        <f t="shared" si="5"/>
        <v>JARDIM ESMERALDINA / CIRCULAR CENTRO</v>
      </c>
      <c r="Z35" s="46" t="s">
        <v>326</v>
      </c>
      <c r="AA35" s="46">
        <v>81.375</v>
      </c>
      <c r="AB35" s="46">
        <v>21.7</v>
      </c>
      <c r="AC35" s="46">
        <v>16</v>
      </c>
      <c r="AD35" s="46">
        <v>23</v>
      </c>
      <c r="AE35" s="46">
        <f t="shared" si="0"/>
        <v>4</v>
      </c>
      <c r="AF35" s="46">
        <f t="shared" si="1"/>
        <v>224235.64799999999</v>
      </c>
      <c r="AG35" s="96">
        <f t="shared" si="2"/>
        <v>9936</v>
      </c>
      <c r="AH35" s="96">
        <f t="shared" si="3"/>
        <v>16025.225666666667</v>
      </c>
    </row>
    <row r="36" spans="1:34" s="133" customFormat="1" x14ac:dyDescent="0.25">
      <c r="A36" s="46">
        <v>9003</v>
      </c>
      <c r="B36" s="118" t="s">
        <v>309</v>
      </c>
      <c r="C36" s="46">
        <v>5</v>
      </c>
      <c r="D36" s="46">
        <v>48</v>
      </c>
      <c r="E36" s="96">
        <v>864</v>
      </c>
      <c r="F36" s="96">
        <v>63.2</v>
      </c>
      <c r="G36" s="46">
        <v>4</v>
      </c>
      <c r="H36" s="46">
        <v>38</v>
      </c>
      <c r="I36" s="96">
        <v>684</v>
      </c>
      <c r="J36" s="96">
        <v>50.033333333333331</v>
      </c>
      <c r="K36" s="46">
        <v>3</v>
      </c>
      <c r="L36" s="46">
        <v>24</v>
      </c>
      <c r="M36" s="96">
        <v>432</v>
      </c>
      <c r="N36" s="96">
        <v>31.6</v>
      </c>
      <c r="O36" s="46">
        <v>2</v>
      </c>
      <c r="P36" s="46">
        <v>20</v>
      </c>
      <c r="Q36" s="96">
        <v>360</v>
      </c>
      <c r="R36" s="96">
        <v>26.333333333333332</v>
      </c>
      <c r="S36" s="46">
        <v>2</v>
      </c>
      <c r="T36" s="46">
        <v>20</v>
      </c>
      <c r="U36" s="96">
        <v>360</v>
      </c>
      <c r="V36" s="46">
        <v>26.333333333333332</v>
      </c>
      <c r="W36" s="119"/>
      <c r="X36" s="121">
        <f t="shared" si="4"/>
        <v>9003</v>
      </c>
      <c r="Y36" s="122" t="str">
        <f t="shared" si="5"/>
        <v>JARDIM ITATIAIA / CIRCULAR CENTRO</v>
      </c>
      <c r="Z36" s="46" t="s">
        <v>326</v>
      </c>
      <c r="AA36" s="46">
        <v>69</v>
      </c>
      <c r="AB36" s="46">
        <v>18</v>
      </c>
      <c r="AC36" s="46">
        <v>15.721739130434781</v>
      </c>
      <c r="AD36" s="46">
        <v>16</v>
      </c>
      <c r="AE36" s="46">
        <f t="shared" si="0"/>
        <v>5</v>
      </c>
      <c r="AF36" s="46">
        <f t="shared" si="1"/>
        <v>262753.91999999998</v>
      </c>
      <c r="AG36" s="96">
        <f t="shared" si="2"/>
        <v>14036</v>
      </c>
      <c r="AH36" s="96">
        <f t="shared" si="3"/>
        <v>19575.989333333338</v>
      </c>
    </row>
    <row r="37" spans="1:34" s="133" customFormat="1" x14ac:dyDescent="0.25">
      <c r="A37" s="46">
        <v>9004</v>
      </c>
      <c r="B37" s="118" t="s">
        <v>310</v>
      </c>
      <c r="C37" s="46">
        <v>8</v>
      </c>
      <c r="D37" s="46">
        <v>55</v>
      </c>
      <c r="E37" s="96">
        <v>1611.5</v>
      </c>
      <c r="F37" s="96">
        <v>99</v>
      </c>
      <c r="G37" s="46">
        <v>7</v>
      </c>
      <c r="H37" s="46">
        <v>44</v>
      </c>
      <c r="I37" s="96">
        <v>1289.2</v>
      </c>
      <c r="J37" s="96">
        <v>79.2</v>
      </c>
      <c r="K37" s="46">
        <v>4</v>
      </c>
      <c r="L37" s="46">
        <v>28</v>
      </c>
      <c r="M37" s="96">
        <v>820.4</v>
      </c>
      <c r="N37" s="96">
        <v>50.4</v>
      </c>
      <c r="O37" s="46">
        <v>3</v>
      </c>
      <c r="P37" s="46">
        <v>22</v>
      </c>
      <c r="Q37" s="96">
        <v>644.6</v>
      </c>
      <c r="R37" s="96">
        <v>39.6</v>
      </c>
      <c r="S37" s="46">
        <v>3</v>
      </c>
      <c r="T37" s="46">
        <v>22</v>
      </c>
      <c r="U37" s="96">
        <v>644.6</v>
      </c>
      <c r="V37" s="46">
        <v>39.6</v>
      </c>
      <c r="W37" s="119"/>
      <c r="X37" s="121">
        <f t="shared" si="4"/>
        <v>9004</v>
      </c>
      <c r="Y37" s="122" t="str">
        <f t="shared" si="5"/>
        <v>CARREFOUR VALINHOS / TERMINAL METROPOLITANO - VIA FORMOSA</v>
      </c>
      <c r="Z37" s="46" t="s">
        <v>326</v>
      </c>
      <c r="AA37" s="46">
        <v>98</v>
      </c>
      <c r="AB37" s="46">
        <v>29.3</v>
      </c>
      <c r="AC37" s="46">
        <v>17.94489795918367</v>
      </c>
      <c r="AD37" s="46">
        <v>14</v>
      </c>
      <c r="AE37" s="46">
        <f t="shared" si="0"/>
        <v>8</v>
      </c>
      <c r="AF37" s="46">
        <f t="shared" si="1"/>
        <v>489806.92800000001</v>
      </c>
      <c r="AG37" s="96">
        <f t="shared" si="2"/>
        <v>16074</v>
      </c>
      <c r="AH37" s="96">
        <f t="shared" si="3"/>
        <v>30625.920000000002</v>
      </c>
    </row>
    <row r="38" spans="1:34" s="133" customFormat="1" x14ac:dyDescent="0.25">
      <c r="A38" s="46">
        <v>9005</v>
      </c>
      <c r="B38" s="118" t="s">
        <v>180</v>
      </c>
      <c r="C38" s="46">
        <v>4</v>
      </c>
      <c r="D38" s="46">
        <v>35</v>
      </c>
      <c r="E38" s="96">
        <v>882</v>
      </c>
      <c r="F38" s="96">
        <v>49.583333333333336</v>
      </c>
      <c r="G38" s="46">
        <v>4</v>
      </c>
      <c r="H38" s="46">
        <v>28</v>
      </c>
      <c r="I38" s="96">
        <v>705.6</v>
      </c>
      <c r="J38" s="96">
        <v>39.666666666666664</v>
      </c>
      <c r="K38" s="46">
        <v>2</v>
      </c>
      <c r="L38" s="46">
        <v>18</v>
      </c>
      <c r="M38" s="96">
        <v>453.59999999999997</v>
      </c>
      <c r="N38" s="96">
        <v>25.5</v>
      </c>
      <c r="O38" s="46">
        <v>2</v>
      </c>
      <c r="P38" s="46">
        <v>14</v>
      </c>
      <c r="Q38" s="96">
        <v>352.8</v>
      </c>
      <c r="R38" s="96">
        <v>19.833333333333332</v>
      </c>
      <c r="S38" s="46">
        <v>2</v>
      </c>
      <c r="T38" s="46">
        <v>14</v>
      </c>
      <c r="U38" s="96">
        <v>352.8</v>
      </c>
      <c r="V38" s="46">
        <v>19.833333333333332</v>
      </c>
      <c r="W38" s="119"/>
      <c r="X38" s="121">
        <f t="shared" si="4"/>
        <v>9005</v>
      </c>
      <c r="Y38" s="122" t="str">
        <f t="shared" si="5"/>
        <v>JARDIM ALIANÇA / TERMINAL METROPOLITANO</v>
      </c>
      <c r="Z38" s="46" t="s">
        <v>326</v>
      </c>
      <c r="AA38" s="46">
        <v>75</v>
      </c>
      <c r="AB38" s="46">
        <v>25.2</v>
      </c>
      <c r="AC38" s="46">
        <v>20.162400000000002</v>
      </c>
      <c r="AD38" s="46">
        <v>22</v>
      </c>
      <c r="AE38" s="46">
        <f t="shared" si="0"/>
        <v>4</v>
      </c>
      <c r="AF38" s="46">
        <f t="shared" si="1"/>
        <v>268317.50400000002</v>
      </c>
      <c r="AG38" s="96">
        <f t="shared" si="2"/>
        <v>10238</v>
      </c>
      <c r="AH38" s="96">
        <f t="shared" si="3"/>
        <v>15352.133333333333</v>
      </c>
    </row>
    <row r="39" spans="1:34" s="133" customFormat="1" x14ac:dyDescent="0.25">
      <c r="A39" s="46">
        <v>9006</v>
      </c>
      <c r="B39" s="118" t="s">
        <v>311</v>
      </c>
      <c r="C39" s="46">
        <v>6</v>
      </c>
      <c r="D39" s="46">
        <v>45</v>
      </c>
      <c r="E39" s="96">
        <v>1152</v>
      </c>
      <c r="F39" s="96">
        <v>75.75</v>
      </c>
      <c r="G39" s="46">
        <v>5</v>
      </c>
      <c r="H39" s="46">
        <v>36</v>
      </c>
      <c r="I39" s="96">
        <v>921.6</v>
      </c>
      <c r="J39" s="96">
        <v>60.6</v>
      </c>
      <c r="K39" s="46">
        <v>3</v>
      </c>
      <c r="L39" s="46">
        <v>23</v>
      </c>
      <c r="M39" s="96">
        <v>588.80000000000007</v>
      </c>
      <c r="N39" s="96">
        <v>38.716666666666669</v>
      </c>
      <c r="O39" s="46">
        <v>2</v>
      </c>
      <c r="P39" s="46">
        <v>18</v>
      </c>
      <c r="Q39" s="96">
        <v>460.8</v>
      </c>
      <c r="R39" s="96">
        <v>30.3</v>
      </c>
      <c r="S39" s="46">
        <v>2</v>
      </c>
      <c r="T39" s="46">
        <v>18</v>
      </c>
      <c r="U39" s="96">
        <v>460.8</v>
      </c>
      <c r="V39" s="46">
        <v>30.3</v>
      </c>
      <c r="W39" s="119"/>
      <c r="X39" s="121">
        <f t="shared" si="4"/>
        <v>9006</v>
      </c>
      <c r="Y39" s="122" t="str">
        <f t="shared" si="5"/>
        <v>JARDIM SÃO VICENTE / CIRCULAR CENTRO</v>
      </c>
      <c r="Z39" s="46" t="s">
        <v>326</v>
      </c>
      <c r="AA39" s="46">
        <v>91</v>
      </c>
      <c r="AB39" s="46">
        <v>25.6</v>
      </c>
      <c r="AC39" s="46">
        <v>16.905494505494509</v>
      </c>
      <c r="AD39" s="46">
        <v>17</v>
      </c>
      <c r="AE39" s="46">
        <f t="shared" si="0"/>
        <v>6</v>
      </c>
      <c r="AF39" s="46">
        <f t="shared" si="1"/>
        <v>350265.34400000004</v>
      </c>
      <c r="AG39" s="96">
        <f t="shared" si="2"/>
        <v>13156</v>
      </c>
      <c r="AH39" s="96">
        <f t="shared" si="3"/>
        <v>23441.426666666666</v>
      </c>
    </row>
    <row r="40" spans="1:34" s="133" customFormat="1" x14ac:dyDescent="0.25">
      <c r="A40" s="46">
        <v>9007</v>
      </c>
      <c r="B40" s="118" t="s">
        <v>312</v>
      </c>
      <c r="C40" s="46">
        <v>2</v>
      </c>
      <c r="D40" s="46">
        <v>21</v>
      </c>
      <c r="E40" s="96">
        <v>401.1</v>
      </c>
      <c r="F40" s="96">
        <v>25.9</v>
      </c>
      <c r="G40" s="46">
        <v>2</v>
      </c>
      <c r="H40" s="46">
        <v>16</v>
      </c>
      <c r="I40" s="96">
        <v>305.60000000000002</v>
      </c>
      <c r="J40" s="96">
        <v>19.733333333333334</v>
      </c>
      <c r="K40" s="46">
        <v>1</v>
      </c>
      <c r="L40" s="46">
        <v>11</v>
      </c>
      <c r="M40" s="96">
        <v>210.10000000000002</v>
      </c>
      <c r="N40" s="96">
        <v>13.566666666666666</v>
      </c>
      <c r="O40" s="46">
        <v>1</v>
      </c>
      <c r="P40" s="46">
        <v>9</v>
      </c>
      <c r="Q40" s="96">
        <v>171.9</v>
      </c>
      <c r="R40" s="96">
        <v>11.1</v>
      </c>
      <c r="S40" s="46">
        <v>1</v>
      </c>
      <c r="T40" s="46">
        <v>9</v>
      </c>
      <c r="U40" s="96">
        <v>171.9</v>
      </c>
      <c r="V40" s="46">
        <v>11.1</v>
      </c>
      <c r="W40" s="119"/>
      <c r="X40" s="121">
        <f t="shared" si="4"/>
        <v>9007</v>
      </c>
      <c r="Y40" s="122" t="str">
        <f t="shared" si="5"/>
        <v>PARQUE PRADO / CIRCULAR CENTRO - VIA AMAZONAS</v>
      </c>
      <c r="Z40" s="46" t="s">
        <v>326</v>
      </c>
      <c r="AA40" s="46">
        <v>64</v>
      </c>
      <c r="AB40" s="46">
        <v>19.100000000000001</v>
      </c>
      <c r="AC40" s="46">
        <v>17.962499999999999</v>
      </c>
      <c r="AD40" s="46">
        <v>37</v>
      </c>
      <c r="AE40" s="46">
        <f t="shared" si="0"/>
        <v>2</v>
      </c>
      <c r="AF40" s="46">
        <f t="shared" si="1"/>
        <v>122143.736</v>
      </c>
      <c r="AG40" s="96">
        <f t="shared" si="2"/>
        <v>6149</v>
      </c>
      <c r="AH40" s="96">
        <f t="shared" si="3"/>
        <v>8037.1893333333337</v>
      </c>
    </row>
    <row r="41" spans="1:34" s="133" customFormat="1" x14ac:dyDescent="0.25">
      <c r="A41" s="46">
        <v>9008</v>
      </c>
      <c r="B41" s="118" t="s">
        <v>313</v>
      </c>
      <c r="C41" s="46">
        <v>6</v>
      </c>
      <c r="D41" s="46">
        <v>70</v>
      </c>
      <c r="E41" s="96">
        <v>1169</v>
      </c>
      <c r="F41" s="96">
        <v>75.833333333333329</v>
      </c>
      <c r="G41" s="46">
        <v>5</v>
      </c>
      <c r="H41" s="46">
        <v>56</v>
      </c>
      <c r="I41" s="96">
        <v>935.19999999999993</v>
      </c>
      <c r="J41" s="96">
        <v>60.666666666666664</v>
      </c>
      <c r="K41" s="46">
        <v>3</v>
      </c>
      <c r="L41" s="46">
        <v>35</v>
      </c>
      <c r="M41" s="96">
        <v>584.5</v>
      </c>
      <c r="N41" s="96">
        <v>37.916666666666664</v>
      </c>
      <c r="O41" s="46">
        <v>2</v>
      </c>
      <c r="P41" s="46">
        <v>28</v>
      </c>
      <c r="Q41" s="96">
        <v>467.59999999999997</v>
      </c>
      <c r="R41" s="96">
        <v>30.333333333333332</v>
      </c>
      <c r="S41" s="46">
        <v>2</v>
      </c>
      <c r="T41" s="46">
        <v>28</v>
      </c>
      <c r="U41" s="96">
        <v>467.59999999999997</v>
      </c>
      <c r="V41" s="46">
        <v>30.333333333333332</v>
      </c>
      <c r="W41" s="119"/>
      <c r="X41" s="121">
        <f t="shared" si="4"/>
        <v>9008</v>
      </c>
      <c r="Y41" s="122" t="str">
        <f t="shared" si="5"/>
        <v>PARQUE PRADO / CIRCULAR CENTRO - VIA OLIVEIRAS</v>
      </c>
      <c r="Z41" s="46" t="s">
        <v>326</v>
      </c>
      <c r="AA41" s="46">
        <v>55</v>
      </c>
      <c r="AB41" s="46">
        <v>16.7</v>
      </c>
      <c r="AC41" s="46">
        <v>19.5</v>
      </c>
      <c r="AD41" s="46">
        <v>11</v>
      </c>
      <c r="AE41" s="46">
        <f t="shared" si="0"/>
        <v>6</v>
      </c>
      <c r="AF41" s="46">
        <f t="shared" si="1"/>
        <v>354758.76800000004</v>
      </c>
      <c r="AG41" s="96">
        <f t="shared" si="2"/>
        <v>20426</v>
      </c>
      <c r="AH41" s="96">
        <f t="shared" si="3"/>
        <v>23423.4</v>
      </c>
    </row>
    <row r="42" spans="1:34" s="133" customFormat="1" x14ac:dyDescent="0.25">
      <c r="A42" s="46">
        <v>9009</v>
      </c>
      <c r="B42" s="118" t="s">
        <v>314</v>
      </c>
      <c r="C42" s="46">
        <v>4</v>
      </c>
      <c r="D42" s="46">
        <v>35</v>
      </c>
      <c r="E42" s="96">
        <v>794.5</v>
      </c>
      <c r="F42" s="96">
        <v>50.75</v>
      </c>
      <c r="G42" s="46">
        <v>4</v>
      </c>
      <c r="H42" s="46">
        <v>28</v>
      </c>
      <c r="I42" s="96">
        <v>635.6</v>
      </c>
      <c r="J42" s="96">
        <v>40.6</v>
      </c>
      <c r="K42" s="46">
        <v>2</v>
      </c>
      <c r="L42" s="46">
        <v>18</v>
      </c>
      <c r="M42" s="96">
        <v>408.59999999999997</v>
      </c>
      <c r="N42" s="96">
        <v>26.1</v>
      </c>
      <c r="O42" s="46">
        <v>2</v>
      </c>
      <c r="P42" s="46">
        <v>14</v>
      </c>
      <c r="Q42" s="96">
        <v>317.8</v>
      </c>
      <c r="R42" s="96">
        <v>20.3</v>
      </c>
      <c r="S42" s="46">
        <v>2</v>
      </c>
      <c r="T42" s="46">
        <v>14</v>
      </c>
      <c r="U42" s="96">
        <v>317.8</v>
      </c>
      <c r="V42" s="46">
        <v>20.3</v>
      </c>
      <c r="W42" s="119"/>
      <c r="X42" s="121">
        <f t="shared" si="4"/>
        <v>9009</v>
      </c>
      <c r="Y42" s="122" t="str">
        <f t="shared" si="5"/>
        <v>SAN MARTINHO / CIRCULAR CENTRO - VIA NOVA EUROPA</v>
      </c>
      <c r="Z42" s="46" t="s">
        <v>326</v>
      </c>
      <c r="AA42" s="46">
        <v>77</v>
      </c>
      <c r="AB42" s="46">
        <v>22.7</v>
      </c>
      <c r="AC42" s="46">
        <v>17.652751023</v>
      </c>
      <c r="AD42" s="46">
        <v>22</v>
      </c>
      <c r="AE42" s="46">
        <f t="shared" si="0"/>
        <v>4</v>
      </c>
      <c r="AF42" s="46">
        <f t="shared" si="1"/>
        <v>241698.70400000003</v>
      </c>
      <c r="AG42" s="96">
        <f t="shared" si="2"/>
        <v>10238</v>
      </c>
      <c r="AH42" s="96">
        <f t="shared" si="3"/>
        <v>15713.36</v>
      </c>
    </row>
    <row r="43" spans="1:34" s="133" customFormat="1" x14ac:dyDescent="0.25">
      <c r="A43" s="46">
        <v>9010</v>
      </c>
      <c r="B43" s="118" t="s">
        <v>315</v>
      </c>
      <c r="C43" s="46">
        <v>3</v>
      </c>
      <c r="D43" s="46">
        <v>26</v>
      </c>
      <c r="E43" s="96">
        <v>665.6</v>
      </c>
      <c r="F43" s="96">
        <v>38.56666666666667</v>
      </c>
      <c r="G43" s="46">
        <v>3</v>
      </c>
      <c r="H43" s="46">
        <v>20</v>
      </c>
      <c r="I43" s="96">
        <v>512</v>
      </c>
      <c r="J43" s="96">
        <v>29.666666666666668</v>
      </c>
      <c r="K43" s="46">
        <v>2</v>
      </c>
      <c r="L43" s="46">
        <v>13</v>
      </c>
      <c r="M43" s="96">
        <v>332.8</v>
      </c>
      <c r="N43" s="96">
        <v>19.283333333333335</v>
      </c>
      <c r="O43" s="46">
        <v>2</v>
      </c>
      <c r="P43" s="46">
        <v>11</v>
      </c>
      <c r="Q43" s="96">
        <v>281.60000000000002</v>
      </c>
      <c r="R43" s="96">
        <v>16.316666666666666</v>
      </c>
      <c r="S43" s="46">
        <v>2</v>
      </c>
      <c r="T43" s="46">
        <v>11</v>
      </c>
      <c r="U43" s="96">
        <v>281.60000000000002</v>
      </c>
      <c r="V43" s="46">
        <v>16.316666666666666</v>
      </c>
      <c r="W43" s="119"/>
      <c r="X43" s="121">
        <f t="shared" si="4"/>
        <v>9010</v>
      </c>
      <c r="Y43" s="122" t="str">
        <f t="shared" si="5"/>
        <v>SAN MARTINHO / TERMINAL CENTRAL - VIA IPORANGA</v>
      </c>
      <c r="Z43" s="46" t="s">
        <v>326</v>
      </c>
      <c r="AA43" s="46">
        <v>79</v>
      </c>
      <c r="AB43" s="46">
        <v>25.6</v>
      </c>
      <c r="AC43" s="46">
        <v>19.50241868083333</v>
      </c>
      <c r="AD43" s="46">
        <v>30</v>
      </c>
      <c r="AE43" s="46">
        <f t="shared" si="0"/>
        <v>3</v>
      </c>
      <c r="AF43" s="46">
        <f t="shared" si="1"/>
        <v>201889.79199999999</v>
      </c>
      <c r="AG43" s="96">
        <f t="shared" si="2"/>
        <v>7583</v>
      </c>
      <c r="AH43" s="96">
        <f t="shared" si="3"/>
        <v>11918.642666666667</v>
      </c>
    </row>
    <row r="44" spans="1:34" s="133" customFormat="1" x14ac:dyDescent="0.25">
      <c r="A44" s="46">
        <v>9012</v>
      </c>
      <c r="B44" s="118" t="s">
        <v>187</v>
      </c>
      <c r="C44" s="46">
        <v>6</v>
      </c>
      <c r="D44" s="46">
        <v>34</v>
      </c>
      <c r="E44" s="96">
        <v>924.8</v>
      </c>
      <c r="F44" s="96">
        <v>76.5</v>
      </c>
      <c r="G44" s="46">
        <v>5</v>
      </c>
      <c r="H44" s="46">
        <v>27</v>
      </c>
      <c r="I44" s="96">
        <v>734.4</v>
      </c>
      <c r="J44" s="96">
        <v>60.75</v>
      </c>
      <c r="K44" s="46">
        <v>3</v>
      </c>
      <c r="L44" s="46">
        <v>17</v>
      </c>
      <c r="M44" s="96">
        <v>462.4</v>
      </c>
      <c r="N44" s="96">
        <v>38.25</v>
      </c>
      <c r="O44" s="46">
        <v>2</v>
      </c>
      <c r="P44" s="46">
        <v>14</v>
      </c>
      <c r="Q44" s="96">
        <v>380.8</v>
      </c>
      <c r="R44" s="96">
        <v>31.5</v>
      </c>
      <c r="S44" s="46">
        <v>2</v>
      </c>
      <c r="T44" s="46">
        <v>14</v>
      </c>
      <c r="U44" s="96">
        <v>380.8</v>
      </c>
      <c r="V44" s="46">
        <v>31.5</v>
      </c>
      <c r="W44" s="119"/>
      <c r="X44" s="121">
        <f t="shared" si="4"/>
        <v>9012</v>
      </c>
      <c r="Y44" s="122" t="str">
        <f t="shared" si="5"/>
        <v>SHOPPING IGUATEMI / CIRCULAR CENTRO - VIA SÃO FERNANDO</v>
      </c>
      <c r="Z44" s="46" t="s">
        <v>326</v>
      </c>
      <c r="AA44" s="46">
        <v>125</v>
      </c>
      <c r="AB44" s="46">
        <v>27.2</v>
      </c>
      <c r="AC44" s="46">
        <v>13.08</v>
      </c>
      <c r="AD44" s="46">
        <v>23</v>
      </c>
      <c r="AE44" s="46">
        <f t="shared" si="0"/>
        <v>6</v>
      </c>
      <c r="AF44" s="46">
        <f t="shared" si="1"/>
        <v>281069.56800000003</v>
      </c>
      <c r="AG44" s="96">
        <f t="shared" si="2"/>
        <v>9936</v>
      </c>
      <c r="AH44" s="96">
        <f t="shared" si="3"/>
        <v>23676.120000000003</v>
      </c>
    </row>
    <row r="45" spans="1:34" s="133" customFormat="1" x14ac:dyDescent="0.25">
      <c r="A45" s="135">
        <v>9013</v>
      </c>
      <c r="B45" s="136" t="s">
        <v>186</v>
      </c>
      <c r="C45" s="135">
        <v>3</v>
      </c>
      <c r="D45" s="135">
        <v>34</v>
      </c>
      <c r="E45" s="137">
        <v>588.20000000000005</v>
      </c>
      <c r="F45" s="137">
        <v>38.344444444444449</v>
      </c>
      <c r="G45" s="135">
        <v>3</v>
      </c>
      <c r="H45" s="135">
        <v>27</v>
      </c>
      <c r="I45" s="137">
        <v>467.1</v>
      </c>
      <c r="J45" s="137">
        <v>30.450000000000003</v>
      </c>
      <c r="K45" s="135">
        <v>2</v>
      </c>
      <c r="L45" s="135">
        <v>17</v>
      </c>
      <c r="M45" s="137">
        <v>294.10000000000002</v>
      </c>
      <c r="N45" s="137">
        <v>19.172222222222224</v>
      </c>
      <c r="O45" s="135">
        <v>2</v>
      </c>
      <c r="P45" s="135">
        <v>14</v>
      </c>
      <c r="Q45" s="137">
        <v>242.20000000000002</v>
      </c>
      <c r="R45" s="137">
        <v>15.78888888888889</v>
      </c>
      <c r="S45" s="135">
        <v>2</v>
      </c>
      <c r="T45" s="135">
        <v>14</v>
      </c>
      <c r="U45" s="137">
        <v>242.20000000000002</v>
      </c>
      <c r="V45" s="135">
        <v>15.78888888888889</v>
      </c>
      <c r="W45" s="119"/>
      <c r="X45" s="121">
        <f t="shared" si="4"/>
        <v>9013</v>
      </c>
      <c r="Y45" s="122" t="str">
        <f t="shared" si="5"/>
        <v>CHÁCARAS AVEIRO / CORREDOR CENTRAL</v>
      </c>
      <c r="Z45" s="46" t="s">
        <v>326</v>
      </c>
      <c r="AA45" s="46">
        <v>57.666666666666671</v>
      </c>
      <c r="AB45" s="46">
        <v>17.3</v>
      </c>
      <c r="AC45" s="46">
        <v>18</v>
      </c>
      <c r="AD45" s="46">
        <v>23</v>
      </c>
      <c r="AE45" s="46">
        <f t="shared" si="0"/>
        <v>3</v>
      </c>
      <c r="AF45" s="46">
        <f t="shared" si="1"/>
        <v>178768.51200000002</v>
      </c>
      <c r="AG45" s="96">
        <f t="shared" si="2"/>
        <v>9936</v>
      </c>
      <c r="AH45" s="96">
        <f t="shared" si="3"/>
        <v>11867.28977777778</v>
      </c>
    </row>
    <row r="46" spans="1:34" s="143" customFormat="1" x14ac:dyDescent="0.25">
      <c r="A46" s="167"/>
      <c r="B46" s="168"/>
      <c r="C46" s="168"/>
      <c r="D46" s="168"/>
      <c r="E46" s="168"/>
      <c r="F46" s="168"/>
      <c r="G46" s="168"/>
      <c r="H46" s="168"/>
      <c r="I46" s="168"/>
      <c r="J46" s="168"/>
      <c r="K46" s="168"/>
      <c r="L46" s="168"/>
      <c r="M46" s="168"/>
      <c r="N46" s="168"/>
      <c r="O46" s="168"/>
      <c r="P46" s="168"/>
      <c r="Q46" s="168"/>
      <c r="R46" s="168"/>
      <c r="S46" s="168"/>
      <c r="T46" s="168"/>
      <c r="U46" s="168"/>
      <c r="V46" s="169"/>
      <c r="W46" s="119"/>
      <c r="X46" s="209"/>
      <c r="Y46" s="209"/>
      <c r="Z46" s="209"/>
      <c r="AA46" s="209"/>
      <c r="AB46" s="209"/>
      <c r="AC46" s="209"/>
      <c r="AD46" s="209"/>
      <c r="AE46" s="209"/>
      <c r="AF46" s="209"/>
      <c r="AG46" s="209"/>
      <c r="AH46" s="209"/>
    </row>
    <row r="47" spans="1:34" x14ac:dyDescent="0.25">
      <c r="A47" s="162" t="s">
        <v>345</v>
      </c>
      <c r="B47" s="162"/>
      <c r="C47" s="213" t="s">
        <v>131</v>
      </c>
      <c r="D47" s="213"/>
      <c r="E47" s="213"/>
      <c r="F47" s="134">
        <f>+F5</f>
        <v>200</v>
      </c>
      <c r="G47" s="213" t="s">
        <v>132</v>
      </c>
      <c r="H47" s="213"/>
      <c r="I47" s="213"/>
      <c r="J47" s="134">
        <f>+J5</f>
        <v>52</v>
      </c>
      <c r="K47" s="213" t="s">
        <v>128</v>
      </c>
      <c r="L47" s="213"/>
      <c r="M47" s="213"/>
      <c r="N47" s="134">
        <f>+N5</f>
        <v>50</v>
      </c>
      <c r="O47" s="213" t="s">
        <v>129</v>
      </c>
      <c r="P47" s="213"/>
      <c r="Q47" s="213"/>
      <c r="R47" s="134">
        <f>+R5</f>
        <v>50</v>
      </c>
      <c r="S47" s="213" t="s">
        <v>130</v>
      </c>
      <c r="T47" s="213"/>
      <c r="U47" s="213"/>
      <c r="V47" s="134">
        <f>+V5</f>
        <v>13</v>
      </c>
      <c r="W47" s="119"/>
      <c r="X47" s="37"/>
      <c r="Y47" s="29"/>
      <c r="Z47" s="27"/>
      <c r="AA47" s="3"/>
      <c r="AB47" s="28"/>
      <c r="AC47" s="182" t="s">
        <v>345</v>
      </c>
      <c r="AD47" s="183"/>
      <c r="AE47" s="189" t="s">
        <v>139</v>
      </c>
      <c r="AF47" s="189"/>
      <c r="AG47" s="189"/>
      <c r="AH47" s="77">
        <f>+V47+R47+N47+F47+J47</f>
        <v>365</v>
      </c>
    </row>
    <row r="48" spans="1:34" x14ac:dyDescent="0.25">
      <c r="A48" s="162"/>
      <c r="B48" s="162"/>
      <c r="C48" s="74" t="s">
        <v>163</v>
      </c>
      <c r="D48" s="75" t="s">
        <v>164</v>
      </c>
      <c r="E48" s="75" t="s">
        <v>165</v>
      </c>
      <c r="F48" s="79" t="s">
        <v>161</v>
      </c>
      <c r="G48" s="74" t="s">
        <v>163</v>
      </c>
      <c r="H48" s="75" t="s">
        <v>164</v>
      </c>
      <c r="I48" s="75" t="s">
        <v>165</v>
      </c>
      <c r="J48" s="79" t="s">
        <v>161</v>
      </c>
      <c r="K48" s="74" t="s">
        <v>163</v>
      </c>
      <c r="L48" s="75" t="s">
        <v>164</v>
      </c>
      <c r="M48" s="75" t="s">
        <v>165</v>
      </c>
      <c r="N48" s="79" t="s">
        <v>161</v>
      </c>
      <c r="O48" s="74" t="s">
        <v>163</v>
      </c>
      <c r="P48" s="75" t="s">
        <v>164</v>
      </c>
      <c r="Q48" s="75" t="s">
        <v>165</v>
      </c>
      <c r="R48" s="79" t="s">
        <v>161</v>
      </c>
      <c r="S48" s="74" t="s">
        <v>163</v>
      </c>
      <c r="T48" s="75" t="s">
        <v>164</v>
      </c>
      <c r="U48" s="75" t="s">
        <v>165</v>
      </c>
      <c r="V48" s="79" t="s">
        <v>161</v>
      </c>
      <c r="W48" s="119"/>
      <c r="X48" s="37"/>
      <c r="Y48" s="29"/>
      <c r="Z48" s="27"/>
      <c r="AA48" s="3"/>
      <c r="AB48" s="28"/>
      <c r="AC48" s="184"/>
      <c r="AD48" s="185"/>
      <c r="AE48" s="111" t="s">
        <v>41</v>
      </c>
      <c r="AF48" s="74" t="s">
        <v>140</v>
      </c>
      <c r="AG48" s="75" t="s">
        <v>46</v>
      </c>
      <c r="AH48" s="210" t="s">
        <v>342</v>
      </c>
    </row>
    <row r="49" spans="1:34" x14ac:dyDescent="0.25">
      <c r="A49" s="162"/>
      <c r="B49" s="162"/>
      <c r="C49" s="74" t="s">
        <v>162</v>
      </c>
      <c r="D49" s="75" t="s">
        <v>158</v>
      </c>
      <c r="E49" s="75" t="s">
        <v>48</v>
      </c>
      <c r="F49" s="79" t="s">
        <v>166</v>
      </c>
      <c r="G49" s="74" t="s">
        <v>162</v>
      </c>
      <c r="H49" s="75" t="s">
        <v>158</v>
      </c>
      <c r="I49" s="75" t="s">
        <v>48</v>
      </c>
      <c r="J49" s="79" t="s">
        <v>166</v>
      </c>
      <c r="K49" s="74" t="s">
        <v>162</v>
      </c>
      <c r="L49" s="75" t="s">
        <v>158</v>
      </c>
      <c r="M49" s="75" t="s">
        <v>48</v>
      </c>
      <c r="N49" s="79" t="s">
        <v>166</v>
      </c>
      <c r="O49" s="74" t="s">
        <v>162</v>
      </c>
      <c r="P49" s="75" t="s">
        <v>158</v>
      </c>
      <c r="Q49" s="75" t="s">
        <v>48</v>
      </c>
      <c r="R49" s="79" t="s">
        <v>166</v>
      </c>
      <c r="S49" s="74" t="s">
        <v>162</v>
      </c>
      <c r="T49" s="75" t="s">
        <v>158</v>
      </c>
      <c r="U49" s="75" t="s">
        <v>48</v>
      </c>
      <c r="V49" s="79" t="s">
        <v>166</v>
      </c>
      <c r="W49" s="119"/>
      <c r="X49" s="37"/>
      <c r="Y49" s="29"/>
      <c r="Z49" s="27"/>
      <c r="AA49" s="3"/>
      <c r="AB49" s="28"/>
      <c r="AC49" s="184"/>
      <c r="AD49" s="185"/>
      <c r="AE49" s="74" t="s">
        <v>47</v>
      </c>
      <c r="AF49" s="112" t="s">
        <v>50</v>
      </c>
      <c r="AG49" s="75" t="s">
        <v>49</v>
      </c>
      <c r="AH49" s="210"/>
    </row>
    <row r="50" spans="1:34" s="160" customFormat="1" x14ac:dyDescent="0.25">
      <c r="A50" s="162"/>
      <c r="B50" s="162"/>
      <c r="C50" s="111">
        <f t="shared" ref="C50:V50" si="6">SUM(C8:C45)</f>
        <v>169</v>
      </c>
      <c r="D50" s="111">
        <f t="shared" si="6"/>
        <v>1381</v>
      </c>
      <c r="E50" s="111">
        <f t="shared" si="6"/>
        <v>38366.799999999996</v>
      </c>
      <c r="F50" s="111">
        <f t="shared" si="6"/>
        <v>2132.7038798619683</v>
      </c>
      <c r="G50" s="111">
        <f t="shared" si="6"/>
        <v>152</v>
      </c>
      <c r="H50" s="111">
        <f t="shared" si="6"/>
        <v>1092</v>
      </c>
      <c r="I50" s="111">
        <f t="shared" si="6"/>
        <v>30358.3</v>
      </c>
      <c r="J50" s="111">
        <f t="shared" si="6"/>
        <v>1687.8675959253169</v>
      </c>
      <c r="K50" s="111">
        <f t="shared" si="6"/>
        <v>93</v>
      </c>
      <c r="L50" s="111">
        <f t="shared" si="6"/>
        <v>703</v>
      </c>
      <c r="M50" s="111">
        <f t="shared" si="6"/>
        <v>19531.299999999996</v>
      </c>
      <c r="N50" s="111">
        <f t="shared" si="6"/>
        <v>1085.6687464577906</v>
      </c>
      <c r="O50" s="111">
        <f t="shared" si="6"/>
        <v>76</v>
      </c>
      <c r="P50" s="111">
        <f t="shared" si="6"/>
        <v>566</v>
      </c>
      <c r="Q50" s="111">
        <f t="shared" si="6"/>
        <v>15719.9</v>
      </c>
      <c r="R50" s="111">
        <f t="shared" si="6"/>
        <v>873.48963858037405</v>
      </c>
      <c r="S50" s="111">
        <f t="shared" si="6"/>
        <v>76</v>
      </c>
      <c r="T50" s="111">
        <f t="shared" si="6"/>
        <v>566</v>
      </c>
      <c r="U50" s="111">
        <f t="shared" si="6"/>
        <v>15719.9</v>
      </c>
      <c r="V50" s="111">
        <f t="shared" si="6"/>
        <v>873.48963858037405</v>
      </c>
      <c r="W50" s="119"/>
      <c r="X50" s="138"/>
      <c r="Y50" s="139"/>
      <c r="Z50" s="140"/>
      <c r="AA50" s="141"/>
      <c r="AB50" s="142"/>
      <c r="AC50" s="186"/>
      <c r="AD50" s="187"/>
      <c r="AE50" s="111">
        <f>SUM(AE8:AE45)</f>
        <v>169</v>
      </c>
      <c r="AF50" s="111">
        <f>SUM(AF8:AF45)</f>
        <v>11667666.711999997</v>
      </c>
      <c r="AG50" s="111">
        <f>SUM(AG8:AG45)</f>
        <v>403792</v>
      </c>
      <c r="AH50" s="111">
        <f>SUM(AH8:AH45)</f>
        <v>660377.68244812824</v>
      </c>
    </row>
    <row r="51" spans="1:34" x14ac:dyDescent="0.25">
      <c r="W51" s="119"/>
      <c r="AE51" s="31"/>
      <c r="AF51" s="31"/>
      <c r="AG51" s="31"/>
      <c r="AH51" s="31"/>
    </row>
    <row r="52" spans="1:34" x14ac:dyDescent="0.25">
      <c r="W52" s="119"/>
    </row>
    <row r="53" spans="1:34" x14ac:dyDescent="0.25">
      <c r="W53" s="119"/>
    </row>
    <row r="54" spans="1:34" s="18" customFormat="1" x14ac:dyDescent="0.25">
      <c r="A54" s="198" t="s">
        <v>168</v>
      </c>
      <c r="B54" s="198"/>
      <c r="C54" s="198"/>
      <c r="D54" s="198"/>
      <c r="E54" s="198"/>
      <c r="F54" s="198"/>
      <c r="G54" s="198"/>
      <c r="H54" s="198"/>
      <c r="I54" s="198"/>
      <c r="J54" s="198"/>
      <c r="K54" s="198"/>
      <c r="L54" s="198"/>
      <c r="M54" s="198"/>
      <c r="N54" s="198"/>
      <c r="O54" s="198"/>
      <c r="P54" s="198"/>
      <c r="Q54" s="198"/>
      <c r="R54" s="198"/>
      <c r="S54" s="198"/>
      <c r="T54" s="198"/>
      <c r="U54" s="198"/>
      <c r="V54" s="198"/>
      <c r="W54" s="119"/>
      <c r="X54" s="199" t="s">
        <v>338</v>
      </c>
      <c r="Y54" s="199"/>
      <c r="Z54" s="199"/>
      <c r="AA54" s="199"/>
      <c r="AB54" s="199"/>
      <c r="AC54" s="199"/>
      <c r="AD54" s="199"/>
      <c r="AE54" s="199"/>
      <c r="AF54" s="199"/>
      <c r="AG54" s="199"/>
      <c r="AH54" s="199"/>
    </row>
    <row r="55" spans="1:34" x14ac:dyDescent="0.25">
      <c r="A55" s="37"/>
      <c r="B55" s="3"/>
      <c r="C55" s="3"/>
      <c r="D55" s="11"/>
      <c r="E55" s="11"/>
      <c r="F55" s="12"/>
      <c r="G55" s="3"/>
      <c r="H55" s="11"/>
      <c r="I55" s="11"/>
      <c r="J55" s="3"/>
      <c r="K55" s="3"/>
      <c r="L55" s="11"/>
      <c r="M55" s="11"/>
      <c r="N55" s="3"/>
      <c r="O55" s="3"/>
      <c r="P55" s="11"/>
      <c r="Q55" s="11"/>
      <c r="R55" s="3"/>
      <c r="S55" s="3"/>
      <c r="T55" s="11"/>
      <c r="U55" s="11"/>
      <c r="V55" s="38"/>
      <c r="W55" s="119"/>
      <c r="X55" s="209"/>
      <c r="Y55" s="209"/>
      <c r="Z55" s="209"/>
      <c r="AA55" s="209"/>
      <c r="AB55" s="209"/>
      <c r="AC55" s="209"/>
      <c r="AD55" s="209"/>
      <c r="AE55" s="209"/>
      <c r="AF55" s="209"/>
      <c r="AG55" s="209"/>
      <c r="AH55" s="209"/>
    </row>
    <row r="56" spans="1:34" s="159" customFormat="1" x14ac:dyDescent="0.25">
      <c r="A56" s="189" t="s">
        <v>42</v>
      </c>
      <c r="B56" s="189"/>
      <c r="C56" s="189"/>
      <c r="D56" s="189"/>
      <c r="E56" s="189"/>
      <c r="F56" s="189"/>
      <c r="G56" s="189" t="s">
        <v>325</v>
      </c>
      <c r="H56" s="189"/>
      <c r="I56" s="189"/>
      <c r="J56" s="189"/>
      <c r="K56" s="189"/>
      <c r="L56" s="189"/>
      <c r="M56" s="189" t="s">
        <v>85</v>
      </c>
      <c r="N56" s="189"/>
      <c r="O56" s="189"/>
      <c r="P56" s="189"/>
      <c r="Q56" s="189" t="str">
        <f>+Q86</f>
        <v>LOTE 2</v>
      </c>
      <c r="R56" s="189"/>
      <c r="S56" s="189"/>
      <c r="T56" s="189"/>
      <c r="U56" s="189"/>
      <c r="V56" s="189"/>
      <c r="W56" s="119"/>
      <c r="X56" s="189" t="s">
        <v>42</v>
      </c>
      <c r="Y56" s="189"/>
      <c r="Z56" s="189" t="s">
        <v>325</v>
      </c>
      <c r="AA56" s="189"/>
      <c r="AB56" s="189"/>
      <c r="AC56" s="189"/>
      <c r="AD56" s="189"/>
      <c r="AE56" s="189" t="str">
        <f>+M56</f>
        <v>TEC-4</v>
      </c>
      <c r="AF56" s="189"/>
      <c r="AG56" s="189" t="str">
        <f>+Q56</f>
        <v>LOTE 2</v>
      </c>
      <c r="AH56" s="189"/>
    </row>
    <row r="57" spans="1:34" s="18" customFormat="1" x14ac:dyDescent="0.25">
      <c r="A57" s="41"/>
      <c r="D57" s="20"/>
      <c r="F57" s="20"/>
      <c r="H57" s="21"/>
      <c r="I57" s="22"/>
      <c r="L57" s="21"/>
      <c r="M57" s="22"/>
      <c r="P57" s="21"/>
      <c r="Q57" s="22"/>
      <c r="T57" s="22"/>
      <c r="U57" s="22"/>
      <c r="V57" s="42"/>
      <c r="W57" s="119"/>
      <c r="X57" s="209"/>
      <c r="Y57" s="209"/>
      <c r="Z57" s="209"/>
      <c r="AA57" s="209"/>
      <c r="AB57" s="209"/>
      <c r="AC57" s="209"/>
      <c r="AD57" s="209"/>
      <c r="AE57" s="209"/>
      <c r="AF57" s="209"/>
      <c r="AG57" s="209"/>
      <c r="AH57" s="209"/>
    </row>
    <row r="58" spans="1:34" s="159" customFormat="1" x14ac:dyDescent="0.25">
      <c r="A58" s="189" t="s">
        <v>123</v>
      </c>
      <c r="B58" s="189"/>
      <c r="C58" s="189" t="s">
        <v>131</v>
      </c>
      <c r="D58" s="189"/>
      <c r="E58" s="189"/>
      <c r="F58" s="76">
        <v>200</v>
      </c>
      <c r="G58" s="189" t="s">
        <v>132</v>
      </c>
      <c r="H58" s="189"/>
      <c r="I58" s="189"/>
      <c r="J58" s="77">
        <v>52</v>
      </c>
      <c r="K58" s="189" t="s">
        <v>128</v>
      </c>
      <c r="L58" s="189"/>
      <c r="M58" s="189"/>
      <c r="N58" s="77">
        <v>50</v>
      </c>
      <c r="O58" s="189" t="s">
        <v>129</v>
      </c>
      <c r="P58" s="189"/>
      <c r="Q58" s="189"/>
      <c r="R58" s="77">
        <v>50</v>
      </c>
      <c r="S58" s="189" t="s">
        <v>130</v>
      </c>
      <c r="T58" s="189"/>
      <c r="U58" s="189"/>
      <c r="V58" s="77">
        <v>13</v>
      </c>
      <c r="W58" s="119"/>
      <c r="X58" s="189" t="s">
        <v>123</v>
      </c>
      <c r="Y58" s="189"/>
      <c r="Z58" s="189"/>
      <c r="AA58" s="189"/>
      <c r="AB58" s="189"/>
      <c r="AC58" s="189"/>
      <c r="AD58" s="189"/>
      <c r="AE58" s="189" t="s">
        <v>43</v>
      </c>
      <c r="AF58" s="189"/>
      <c r="AG58" s="189"/>
      <c r="AH58" s="77">
        <f>+V58+R58+N58+F58+J58</f>
        <v>365</v>
      </c>
    </row>
    <row r="59" spans="1:34" ht="15" customHeight="1" x14ac:dyDescent="0.25">
      <c r="A59" s="78" t="s">
        <v>102</v>
      </c>
      <c r="B59" s="190" t="s">
        <v>137</v>
      </c>
      <c r="C59" s="74" t="s">
        <v>41</v>
      </c>
      <c r="D59" s="75" t="s">
        <v>159</v>
      </c>
      <c r="E59" s="75" t="s">
        <v>44</v>
      </c>
      <c r="F59" s="79" t="s">
        <v>169</v>
      </c>
      <c r="G59" s="74" t="s">
        <v>41</v>
      </c>
      <c r="H59" s="75" t="s">
        <v>159</v>
      </c>
      <c r="I59" s="75" t="s">
        <v>44</v>
      </c>
      <c r="J59" s="79" t="s">
        <v>169</v>
      </c>
      <c r="K59" s="74" t="s">
        <v>41</v>
      </c>
      <c r="L59" s="75" t="s">
        <v>159</v>
      </c>
      <c r="M59" s="75" t="s">
        <v>44</v>
      </c>
      <c r="N59" s="79" t="s">
        <v>169</v>
      </c>
      <c r="O59" s="74" t="s">
        <v>41</v>
      </c>
      <c r="P59" s="75" t="s">
        <v>159</v>
      </c>
      <c r="Q59" s="75" t="s">
        <v>44</v>
      </c>
      <c r="R59" s="79" t="s">
        <v>169</v>
      </c>
      <c r="S59" s="74" t="s">
        <v>41</v>
      </c>
      <c r="T59" s="75" t="s">
        <v>159</v>
      </c>
      <c r="U59" s="75" t="s">
        <v>44</v>
      </c>
      <c r="V59" s="79" t="s">
        <v>169</v>
      </c>
      <c r="W59" s="119"/>
      <c r="X59" s="78" t="s">
        <v>102</v>
      </c>
      <c r="Y59" s="211" t="s">
        <v>138</v>
      </c>
      <c r="Z59" s="78" t="s">
        <v>125</v>
      </c>
      <c r="AA59" s="74" t="s">
        <v>104</v>
      </c>
      <c r="AB59" s="113" t="s">
        <v>160</v>
      </c>
      <c r="AC59" s="114" t="s">
        <v>136</v>
      </c>
      <c r="AD59" s="81" t="s">
        <v>133</v>
      </c>
      <c r="AE59" s="111" t="s">
        <v>41</v>
      </c>
      <c r="AF59" s="74" t="s">
        <v>45</v>
      </c>
      <c r="AG59" s="75" t="s">
        <v>46</v>
      </c>
      <c r="AH59" s="210" t="s">
        <v>346</v>
      </c>
    </row>
    <row r="60" spans="1:34" x14ac:dyDescent="0.25">
      <c r="A60" s="74" t="s">
        <v>103</v>
      </c>
      <c r="B60" s="190"/>
      <c r="C60" s="74" t="s">
        <v>124</v>
      </c>
      <c r="D60" s="75" t="s">
        <v>173</v>
      </c>
      <c r="E60" s="75" t="s">
        <v>48</v>
      </c>
      <c r="F60" s="80" t="s">
        <v>172</v>
      </c>
      <c r="G60" s="74" t="s">
        <v>124</v>
      </c>
      <c r="H60" s="75" t="s">
        <v>173</v>
      </c>
      <c r="I60" s="75" t="s">
        <v>48</v>
      </c>
      <c r="J60" s="80" t="s">
        <v>172</v>
      </c>
      <c r="K60" s="74" t="s">
        <v>124</v>
      </c>
      <c r="L60" s="75" t="s">
        <v>173</v>
      </c>
      <c r="M60" s="75" t="s">
        <v>48</v>
      </c>
      <c r="N60" s="80" t="s">
        <v>172</v>
      </c>
      <c r="O60" s="74" t="s">
        <v>124</v>
      </c>
      <c r="P60" s="75" t="s">
        <v>173</v>
      </c>
      <c r="Q60" s="75" t="s">
        <v>48</v>
      </c>
      <c r="R60" s="80" t="s">
        <v>172</v>
      </c>
      <c r="S60" s="74" t="s">
        <v>124</v>
      </c>
      <c r="T60" s="75" t="s">
        <v>173</v>
      </c>
      <c r="U60" s="75" t="s">
        <v>48</v>
      </c>
      <c r="V60" s="80" t="s">
        <v>172</v>
      </c>
      <c r="W60" s="119"/>
      <c r="X60" s="74" t="s">
        <v>103</v>
      </c>
      <c r="Y60" s="211"/>
      <c r="Z60" s="74" t="s">
        <v>126</v>
      </c>
      <c r="AA60" s="74" t="s">
        <v>170</v>
      </c>
      <c r="AB60" s="113" t="s">
        <v>158</v>
      </c>
      <c r="AC60" s="114" t="s">
        <v>134</v>
      </c>
      <c r="AD60" s="81" t="s">
        <v>135</v>
      </c>
      <c r="AE60" s="74" t="s">
        <v>47</v>
      </c>
      <c r="AF60" s="112" t="s">
        <v>167</v>
      </c>
      <c r="AG60" s="75" t="s">
        <v>171</v>
      </c>
      <c r="AH60" s="210"/>
    </row>
    <row r="61" spans="1:34" s="133" customFormat="1" x14ac:dyDescent="0.25">
      <c r="A61" s="46">
        <v>1</v>
      </c>
      <c r="B61" s="118" t="s">
        <v>319</v>
      </c>
      <c r="C61" s="46">
        <v>4</v>
      </c>
      <c r="D61" s="46">
        <v>85</v>
      </c>
      <c r="E61" s="96">
        <v>510</v>
      </c>
      <c r="F61" s="96">
        <v>46.041666666666664</v>
      </c>
      <c r="G61" s="46">
        <v>4</v>
      </c>
      <c r="H61" s="46">
        <v>68</v>
      </c>
      <c r="I61" s="96">
        <v>408</v>
      </c>
      <c r="J61" s="96">
        <v>36.833333333333336</v>
      </c>
      <c r="K61" s="46">
        <v>2</v>
      </c>
      <c r="L61" s="46">
        <v>43</v>
      </c>
      <c r="M61" s="96">
        <v>258</v>
      </c>
      <c r="N61" s="96">
        <v>23.291666666666668</v>
      </c>
      <c r="O61" s="46">
        <v>2</v>
      </c>
      <c r="P61" s="46">
        <v>34</v>
      </c>
      <c r="Q61" s="96">
        <v>204</v>
      </c>
      <c r="R61" s="96">
        <v>18.416666666666668</v>
      </c>
      <c r="S61" s="46">
        <v>2</v>
      </c>
      <c r="T61" s="46">
        <v>34</v>
      </c>
      <c r="U61" s="96">
        <v>204</v>
      </c>
      <c r="V61" s="46">
        <v>18.416666666666668</v>
      </c>
      <c r="W61" s="119"/>
      <c r="X61" s="121">
        <f>+A61</f>
        <v>1</v>
      </c>
      <c r="Y61" s="122" t="str">
        <f>+B61</f>
        <v>CORREDOR CENTRAL / TERMINAL METROPOLITANO</v>
      </c>
      <c r="Z61" s="46" t="s">
        <v>326</v>
      </c>
      <c r="AA61" s="46">
        <v>22.5</v>
      </c>
      <c r="AB61" s="46">
        <v>6</v>
      </c>
      <c r="AC61" s="46">
        <v>16</v>
      </c>
      <c r="AD61" s="46">
        <v>9</v>
      </c>
      <c r="AE61" s="46">
        <f>+C61</f>
        <v>4</v>
      </c>
      <c r="AF61" s="46">
        <f>(((+E61*'Q3-Q4_LOTE 1-V_23-06'!$F$5)+(I61*'Q3-Q4_LOTE 1-V_23-06'!$J$5)+(M61*'Q3-Q4_LOTE 1-V_23-06'!$N$5)+(Q61*'Q3-Q4_LOTE 1-V_23-06'!$R$5)+(U61*'Q3-Q4_LOTE 1-V_23-06'!$V$5)))*1.04</f>
        <v>154926.72</v>
      </c>
      <c r="AG61" s="96">
        <f>+D61*'Q3-Q4_LOTE 1-V_23-06'!$F$5+H61*'Q3-Q4_LOTE 1-V_23-06'!$J$5+L61*'Q3-Q4_LOTE 1-V_23-06'!$N$5+P61*'Q3-Q4_LOTE 1-V_23-06'!$R$5+T61*'Q3-Q4_LOTE 1-V_23-06'!$V$5</f>
        <v>24828</v>
      </c>
      <c r="AH61" s="96">
        <f>(+F61*'Q3-Q4_LOTE 1-V_23-06'!$F$5+J61*'Q3-Q4_LOTE 1-V_23-06'!$J$5+N61*'Q3-Q4_LOTE 1-V_23-06'!$N$5+R61*'Q3-Q4_LOTE 1-V_23-06'!$R$5+(V61*'Q3-Q4_LOTE 1-V_23-06'!$V$5*2))*1.04</f>
        <v>14235.433333333334</v>
      </c>
    </row>
    <row r="62" spans="1:34" s="133" customFormat="1" x14ac:dyDescent="0.25">
      <c r="A62" s="46">
        <v>6</v>
      </c>
      <c r="B62" s="118" t="s">
        <v>199</v>
      </c>
      <c r="C62" s="46">
        <v>6</v>
      </c>
      <c r="D62" s="46">
        <v>77</v>
      </c>
      <c r="E62" s="96">
        <v>885.5</v>
      </c>
      <c r="F62" s="96">
        <v>71.86666666666666</v>
      </c>
      <c r="G62" s="46">
        <v>5</v>
      </c>
      <c r="H62" s="46">
        <v>61</v>
      </c>
      <c r="I62" s="96">
        <v>701.5</v>
      </c>
      <c r="J62" s="96">
        <v>56.93333333333333</v>
      </c>
      <c r="K62" s="46">
        <v>3</v>
      </c>
      <c r="L62" s="46">
        <v>39</v>
      </c>
      <c r="M62" s="96">
        <v>448.5</v>
      </c>
      <c r="N62" s="96">
        <v>36.4</v>
      </c>
      <c r="O62" s="46">
        <v>2</v>
      </c>
      <c r="P62" s="46">
        <v>31</v>
      </c>
      <c r="Q62" s="96">
        <v>356.5</v>
      </c>
      <c r="R62" s="96">
        <v>28.933333333333334</v>
      </c>
      <c r="S62" s="46">
        <v>2</v>
      </c>
      <c r="T62" s="46">
        <v>31</v>
      </c>
      <c r="U62" s="96">
        <v>356.5</v>
      </c>
      <c r="V62" s="46">
        <v>28.933333333333334</v>
      </c>
      <c r="W62" s="119"/>
      <c r="X62" s="121">
        <f t="shared" ref="X62:X76" si="7">+A62</f>
        <v>6</v>
      </c>
      <c r="Y62" s="122" t="str">
        <f t="shared" ref="Y62:Y76" si="8">+B62</f>
        <v>CAMBUÍ I / TERMINAL METROPOLITANO</v>
      </c>
      <c r="Z62" s="46" t="s">
        <v>326</v>
      </c>
      <c r="AA62" s="46">
        <v>46</v>
      </c>
      <c r="AB62" s="46">
        <v>11.5</v>
      </c>
      <c r="AC62" s="46">
        <v>15</v>
      </c>
      <c r="AD62" s="46">
        <v>10</v>
      </c>
      <c r="AE62" s="46">
        <f>+C62</f>
        <v>6</v>
      </c>
      <c r="AF62" s="46">
        <f>(((+E62*'Q3-Q4_LOTE 1-V_23-06'!$F$5)+(I62*'Q3-Q4_LOTE 1-V_23-06'!$J$5)+(M62*'Q3-Q4_LOTE 1-V_23-06'!$N$5)+(Q62*'Q3-Q4_LOTE 1-V_23-06'!$R$5)+(U62*'Q3-Q4_LOTE 1-V_23-06'!$V$5)))*1.04</f>
        <v>268801</v>
      </c>
      <c r="AG62" s="96">
        <f>+D62*'Q3-Q4_LOTE 1-V_23-06'!$F$5+H62*'Q3-Q4_LOTE 1-V_23-06'!$J$5+L62*'Q3-Q4_LOTE 1-V_23-06'!$N$5+P62*'Q3-Q4_LOTE 1-V_23-06'!$R$5+T62*'Q3-Q4_LOTE 1-V_23-06'!$V$5</f>
        <v>22475</v>
      </c>
      <c r="AH62" s="96">
        <f>(+F62*'Q3-Q4_LOTE 1-V_23-06'!$F$5+J62*'Q3-Q4_LOTE 1-V_23-06'!$J$5+N62*'Q3-Q4_LOTE 1-V_23-06'!$N$5+R62*'Q3-Q4_LOTE 1-V_23-06'!$R$5+(V62*'Q3-Q4_LOTE 1-V_23-06'!$V$5*2))*1.04</f>
        <v>22206.912</v>
      </c>
    </row>
    <row r="63" spans="1:34" s="133" customFormat="1" x14ac:dyDescent="0.25">
      <c r="A63" s="46">
        <v>7</v>
      </c>
      <c r="B63" s="118" t="s">
        <v>200</v>
      </c>
      <c r="C63" s="46">
        <v>6</v>
      </c>
      <c r="D63" s="46">
        <v>85</v>
      </c>
      <c r="E63" s="96">
        <v>901</v>
      </c>
      <c r="F63" s="96">
        <v>70.479166666666671</v>
      </c>
      <c r="G63" s="46">
        <v>5</v>
      </c>
      <c r="H63" s="46">
        <v>68</v>
      </c>
      <c r="I63" s="96">
        <v>720.8</v>
      </c>
      <c r="J63" s="96">
        <v>56.383333333333333</v>
      </c>
      <c r="K63" s="46">
        <v>3</v>
      </c>
      <c r="L63" s="46">
        <v>43</v>
      </c>
      <c r="M63" s="96">
        <v>455.8</v>
      </c>
      <c r="N63" s="96">
        <v>35.654166666666669</v>
      </c>
      <c r="O63" s="46">
        <v>2</v>
      </c>
      <c r="P63" s="46">
        <v>34</v>
      </c>
      <c r="Q63" s="96">
        <v>360.4</v>
      </c>
      <c r="R63" s="96">
        <v>28.191666666666666</v>
      </c>
      <c r="S63" s="46">
        <v>2</v>
      </c>
      <c r="T63" s="46">
        <v>34</v>
      </c>
      <c r="U63" s="96">
        <v>360.4</v>
      </c>
      <c r="V63" s="46">
        <v>28.191666666666666</v>
      </c>
      <c r="W63" s="119"/>
      <c r="X63" s="121">
        <f t="shared" si="7"/>
        <v>7</v>
      </c>
      <c r="Y63" s="122" t="str">
        <f t="shared" si="8"/>
        <v>CAMBUÍ II / TERMINAL METROPOLITANO</v>
      </c>
      <c r="Z63" s="46" t="s">
        <v>326</v>
      </c>
      <c r="AA63" s="46">
        <v>39.75</v>
      </c>
      <c r="AB63" s="46">
        <v>10.6</v>
      </c>
      <c r="AC63" s="46">
        <v>16</v>
      </c>
      <c r="AD63" s="46">
        <v>9</v>
      </c>
      <c r="AE63" s="46">
        <f>+C63</f>
        <v>6</v>
      </c>
      <c r="AF63" s="46">
        <f>(((+E63*'Q3-Q4_LOTE 1-V_23-06'!$F$5)+(I63*'Q3-Q4_LOTE 1-V_23-06'!$J$5)+(M63*'Q3-Q4_LOTE 1-V_23-06'!$N$5)+(Q63*'Q3-Q4_LOTE 1-V_23-06'!$R$5)+(U63*'Q3-Q4_LOTE 1-V_23-06'!$V$5)))*1.04</f>
        <v>273703.87199999997</v>
      </c>
      <c r="AG63" s="96">
        <f>+D63*'Q3-Q4_LOTE 1-V_23-06'!$F$5+H63*'Q3-Q4_LOTE 1-V_23-06'!$J$5+L63*'Q3-Q4_LOTE 1-V_23-06'!$N$5+P63*'Q3-Q4_LOTE 1-V_23-06'!$R$5+T63*'Q3-Q4_LOTE 1-V_23-06'!$V$5</f>
        <v>24828</v>
      </c>
      <c r="AH63" s="96">
        <f>(+F63*'Q3-Q4_LOTE 1-V_23-06'!$F$5+J63*'Q3-Q4_LOTE 1-V_23-06'!$J$5+N63*'Q3-Q4_LOTE 1-V_23-06'!$N$5+R63*'Q3-Q4_LOTE 1-V_23-06'!$R$5+(V63*'Q3-Q4_LOTE 1-V_23-06'!$V$5*2))*1.04</f>
        <v>21791.16333333333</v>
      </c>
    </row>
    <row r="64" spans="1:34" s="133" customFormat="1" x14ac:dyDescent="0.25">
      <c r="A64" s="46">
        <v>1003</v>
      </c>
      <c r="B64" s="118" t="s">
        <v>189</v>
      </c>
      <c r="C64" s="46">
        <v>5</v>
      </c>
      <c r="D64" s="46">
        <v>51</v>
      </c>
      <c r="E64" s="96">
        <v>994.5</v>
      </c>
      <c r="F64" s="96">
        <v>63.75</v>
      </c>
      <c r="G64" s="46">
        <v>4</v>
      </c>
      <c r="H64" s="46">
        <v>40</v>
      </c>
      <c r="I64" s="96">
        <v>780</v>
      </c>
      <c r="J64" s="96">
        <v>50</v>
      </c>
      <c r="K64" s="46">
        <v>3</v>
      </c>
      <c r="L64" s="46">
        <v>26</v>
      </c>
      <c r="M64" s="96">
        <v>507</v>
      </c>
      <c r="N64" s="96">
        <v>32.5</v>
      </c>
      <c r="O64" s="46">
        <v>2</v>
      </c>
      <c r="P64" s="46">
        <v>21</v>
      </c>
      <c r="Q64" s="96">
        <v>409.5</v>
      </c>
      <c r="R64" s="96">
        <v>26.25</v>
      </c>
      <c r="S64" s="46">
        <v>2</v>
      </c>
      <c r="T64" s="46">
        <v>21</v>
      </c>
      <c r="U64" s="96">
        <v>409.5</v>
      </c>
      <c r="V64" s="46">
        <v>26.25</v>
      </c>
      <c r="W64" s="119"/>
      <c r="X64" s="121">
        <f t="shared" si="7"/>
        <v>1003</v>
      </c>
      <c r="Y64" s="122" t="str">
        <f t="shared" si="8"/>
        <v>SHOPPING IGUATEMI / TERMINAL METROPOLITANO - VIA CHÁCARA DA BARRA</v>
      </c>
      <c r="Z64" s="46" t="s">
        <v>326</v>
      </c>
      <c r="AA64" s="46">
        <v>65</v>
      </c>
      <c r="AB64" s="46">
        <v>19.5</v>
      </c>
      <c r="AC64" s="46">
        <v>17.990769230769232</v>
      </c>
      <c r="AD64" s="46">
        <v>15</v>
      </c>
      <c r="AE64" s="46">
        <f t="shared" ref="AE64:AE76" si="9">+C64</f>
        <v>5</v>
      </c>
      <c r="AF64" s="46">
        <f t="shared" ref="AF64:AF76" si="10">(((+E64*$F$5)+(I64*$J$5)+(M64*$N$5)+(Q64*$R$5)+(U64*$V$5)))*1.04</f>
        <v>302232.84000000003</v>
      </c>
      <c r="AG64" s="96">
        <f t="shared" ref="AG64:AG76" si="11">+D64*$F$5+H64*$J$5+L64*$N$5+P64*$R$5+T64*$V$5</f>
        <v>14903</v>
      </c>
      <c r="AH64" s="96">
        <f t="shared" ref="AH64:AH76" si="12">(+F64*$F$5+J64*$J$5+N64*$N$5+R64*$R$5+(V64*$V$5*2))*1.04</f>
        <v>19728.8</v>
      </c>
    </row>
    <row r="65" spans="1:34" s="133" customFormat="1" x14ac:dyDescent="0.25">
      <c r="A65" s="46">
        <v>1004</v>
      </c>
      <c r="B65" s="118" t="s">
        <v>190</v>
      </c>
      <c r="C65" s="46">
        <v>5</v>
      </c>
      <c r="D65" s="46">
        <v>55</v>
      </c>
      <c r="E65" s="96">
        <v>924</v>
      </c>
      <c r="F65" s="96">
        <v>63.25</v>
      </c>
      <c r="G65" s="46">
        <v>4</v>
      </c>
      <c r="H65" s="46">
        <v>44</v>
      </c>
      <c r="I65" s="96">
        <v>739.2</v>
      </c>
      <c r="J65" s="96">
        <v>50.6</v>
      </c>
      <c r="K65" s="46">
        <v>3</v>
      </c>
      <c r="L65" s="46">
        <v>28</v>
      </c>
      <c r="M65" s="96">
        <v>470.40000000000003</v>
      </c>
      <c r="N65" s="96">
        <v>32.200000000000003</v>
      </c>
      <c r="O65" s="46">
        <v>2</v>
      </c>
      <c r="P65" s="46">
        <v>22</v>
      </c>
      <c r="Q65" s="96">
        <v>369.6</v>
      </c>
      <c r="R65" s="96">
        <v>25.3</v>
      </c>
      <c r="S65" s="46">
        <v>2</v>
      </c>
      <c r="T65" s="46">
        <v>22</v>
      </c>
      <c r="U65" s="96">
        <v>369.6</v>
      </c>
      <c r="V65" s="46">
        <v>25.3</v>
      </c>
      <c r="W65" s="119"/>
      <c r="X65" s="121">
        <f t="shared" si="7"/>
        <v>1004</v>
      </c>
      <c r="Y65" s="122" t="str">
        <f t="shared" si="8"/>
        <v>SHOPPING IGUATEMI / TERMINAL METROPOLITANO - VIA PAINEIRAS</v>
      </c>
      <c r="Z65" s="46" t="s">
        <v>326</v>
      </c>
      <c r="AA65" s="46">
        <v>59</v>
      </c>
      <c r="AB65" s="46">
        <v>16.8</v>
      </c>
      <c r="AC65" s="46">
        <v>17.17627118644068</v>
      </c>
      <c r="AD65" s="46">
        <v>14</v>
      </c>
      <c r="AE65" s="46">
        <f t="shared" si="9"/>
        <v>5</v>
      </c>
      <c r="AF65" s="46">
        <f t="shared" si="10"/>
        <v>280844.92800000001</v>
      </c>
      <c r="AG65" s="96">
        <f t="shared" si="11"/>
        <v>16074</v>
      </c>
      <c r="AH65" s="96">
        <f t="shared" si="12"/>
        <v>19566.560000000001</v>
      </c>
    </row>
    <row r="66" spans="1:34" s="133" customFormat="1" x14ac:dyDescent="0.25">
      <c r="A66" s="46">
        <v>1005</v>
      </c>
      <c r="B66" s="118" t="s">
        <v>191</v>
      </c>
      <c r="C66" s="46">
        <v>5</v>
      </c>
      <c r="D66" s="46">
        <v>51</v>
      </c>
      <c r="E66" s="96">
        <v>969</v>
      </c>
      <c r="F66" s="96">
        <v>60.35</v>
      </c>
      <c r="G66" s="46">
        <v>4</v>
      </c>
      <c r="H66" s="46">
        <v>40</v>
      </c>
      <c r="I66" s="96">
        <v>760</v>
      </c>
      <c r="J66" s="96">
        <v>47.333333333333336</v>
      </c>
      <c r="K66" s="46">
        <v>3</v>
      </c>
      <c r="L66" s="46">
        <v>26</v>
      </c>
      <c r="M66" s="96">
        <v>494</v>
      </c>
      <c r="N66" s="96">
        <v>30.766666666666666</v>
      </c>
      <c r="O66" s="46">
        <v>2</v>
      </c>
      <c r="P66" s="46">
        <v>21</v>
      </c>
      <c r="Q66" s="96">
        <v>399</v>
      </c>
      <c r="R66" s="96">
        <v>24.85</v>
      </c>
      <c r="S66" s="46">
        <v>2</v>
      </c>
      <c r="T66" s="46">
        <v>21</v>
      </c>
      <c r="U66" s="96">
        <v>399</v>
      </c>
      <c r="V66" s="46">
        <v>24.85</v>
      </c>
      <c r="W66" s="119"/>
      <c r="X66" s="121">
        <f t="shared" si="7"/>
        <v>1005</v>
      </c>
      <c r="Y66" s="122" t="str">
        <f t="shared" si="8"/>
        <v>SHOPPING IGUATEMI / TERMINAL METROPOLITANO - VIA PLANALTO</v>
      </c>
      <c r="Z66" s="46" t="s">
        <v>326</v>
      </c>
      <c r="AA66" s="46">
        <v>61</v>
      </c>
      <c r="AB66" s="46">
        <v>19</v>
      </c>
      <c r="AC66" s="46">
        <v>18.777049180327872</v>
      </c>
      <c r="AD66" s="46">
        <v>15</v>
      </c>
      <c r="AE66" s="46">
        <f t="shared" si="9"/>
        <v>5</v>
      </c>
      <c r="AF66" s="46">
        <f t="shared" si="10"/>
        <v>294483.28000000003</v>
      </c>
      <c r="AG66" s="96">
        <f t="shared" si="11"/>
        <v>14903</v>
      </c>
      <c r="AH66" s="96">
        <f t="shared" si="12"/>
        <v>18676.597333333335</v>
      </c>
    </row>
    <row r="67" spans="1:34" s="133" customFormat="1" x14ac:dyDescent="0.25">
      <c r="A67" s="46">
        <v>1008</v>
      </c>
      <c r="B67" s="118" t="s">
        <v>194</v>
      </c>
      <c r="C67" s="46">
        <v>5</v>
      </c>
      <c r="D67" s="46">
        <v>39</v>
      </c>
      <c r="E67" s="96">
        <v>1017.9000000000001</v>
      </c>
      <c r="F67" s="96">
        <v>63.7</v>
      </c>
      <c r="G67" s="46">
        <v>4</v>
      </c>
      <c r="H67" s="46">
        <v>31</v>
      </c>
      <c r="I67" s="96">
        <v>809.1</v>
      </c>
      <c r="J67" s="96">
        <v>50.633333333333333</v>
      </c>
      <c r="K67" s="46">
        <v>3</v>
      </c>
      <c r="L67" s="46">
        <v>20</v>
      </c>
      <c r="M67" s="96">
        <v>522</v>
      </c>
      <c r="N67" s="96">
        <v>32.666666666666664</v>
      </c>
      <c r="O67" s="46">
        <v>2</v>
      </c>
      <c r="P67" s="46">
        <v>16</v>
      </c>
      <c r="Q67" s="96">
        <v>417.6</v>
      </c>
      <c r="R67" s="96">
        <v>26.133333333333333</v>
      </c>
      <c r="S67" s="46">
        <v>2</v>
      </c>
      <c r="T67" s="46">
        <v>16</v>
      </c>
      <c r="U67" s="96">
        <v>417.6</v>
      </c>
      <c r="V67" s="46">
        <v>26.133333333333333</v>
      </c>
      <c r="W67" s="119"/>
      <c r="X67" s="121">
        <f t="shared" si="7"/>
        <v>1008</v>
      </c>
      <c r="Y67" s="122" t="str">
        <f t="shared" si="8"/>
        <v>LEROY MERLIN / TERMINAL METROPOLITANO - VIA SHOPPING IGUATEMI</v>
      </c>
      <c r="Z67" s="46" t="s">
        <v>326</v>
      </c>
      <c r="AA67" s="46">
        <v>88</v>
      </c>
      <c r="AB67" s="46">
        <v>26.1</v>
      </c>
      <c r="AC67" s="46">
        <v>17.809090909090909</v>
      </c>
      <c r="AD67" s="46">
        <v>20</v>
      </c>
      <c r="AE67" s="46">
        <f t="shared" si="9"/>
        <v>5</v>
      </c>
      <c r="AF67" s="46">
        <f t="shared" si="10"/>
        <v>309984.4800000001</v>
      </c>
      <c r="AG67" s="96">
        <f t="shared" si="11"/>
        <v>11420</v>
      </c>
      <c r="AH67" s="96">
        <f t="shared" si="12"/>
        <v>19752.096000000001</v>
      </c>
    </row>
    <row r="68" spans="1:34" s="133" customFormat="1" x14ac:dyDescent="0.25">
      <c r="A68" s="46">
        <v>1501</v>
      </c>
      <c r="B68" s="118" t="s">
        <v>40</v>
      </c>
      <c r="C68" s="46">
        <v>10</v>
      </c>
      <c r="D68" s="46">
        <v>39</v>
      </c>
      <c r="E68" s="96">
        <v>2020.1999999999998</v>
      </c>
      <c r="F68" s="96">
        <v>130</v>
      </c>
      <c r="G68" s="46">
        <v>8</v>
      </c>
      <c r="H68" s="46">
        <v>31</v>
      </c>
      <c r="I68" s="96">
        <v>1605.8</v>
      </c>
      <c r="J68" s="96">
        <v>103.33333333333333</v>
      </c>
      <c r="K68" s="46">
        <v>5</v>
      </c>
      <c r="L68" s="46">
        <v>20</v>
      </c>
      <c r="M68" s="96">
        <v>1036</v>
      </c>
      <c r="N68" s="96">
        <v>66.666666666666671</v>
      </c>
      <c r="O68" s="46">
        <v>4</v>
      </c>
      <c r="P68" s="46">
        <v>16</v>
      </c>
      <c r="Q68" s="96">
        <v>828.8</v>
      </c>
      <c r="R68" s="96">
        <v>53.333333333333336</v>
      </c>
      <c r="S68" s="46">
        <v>4</v>
      </c>
      <c r="T68" s="46">
        <v>16</v>
      </c>
      <c r="U68" s="96">
        <v>828.8</v>
      </c>
      <c r="V68" s="46">
        <v>53.333333333333336</v>
      </c>
      <c r="W68" s="119"/>
      <c r="X68" s="121">
        <f t="shared" si="7"/>
        <v>1501</v>
      </c>
      <c r="Y68" s="122" t="str">
        <f t="shared" si="8"/>
        <v>NOVA APARECIDA / SHOPPING IGUATEMI</v>
      </c>
      <c r="Z68" s="46" t="s">
        <v>326</v>
      </c>
      <c r="AA68" s="46">
        <v>190</v>
      </c>
      <c r="AB68" s="46">
        <v>51.8</v>
      </c>
      <c r="AC68" s="46">
        <v>16.38</v>
      </c>
      <c r="AD68" s="46">
        <v>20</v>
      </c>
      <c r="AE68" s="46">
        <f t="shared" si="9"/>
        <v>10</v>
      </c>
      <c r="AF68" s="46">
        <f t="shared" si="10"/>
        <v>615218.23999999987</v>
      </c>
      <c r="AG68" s="96">
        <f t="shared" si="11"/>
        <v>11420</v>
      </c>
      <c r="AH68" s="96">
        <f t="shared" si="12"/>
        <v>40310.399999999994</v>
      </c>
    </row>
    <row r="69" spans="1:34" s="133" customFormat="1" x14ac:dyDescent="0.25">
      <c r="A69" s="46">
        <v>1601</v>
      </c>
      <c r="B69" s="118" t="s">
        <v>242</v>
      </c>
      <c r="C69" s="46">
        <v>16</v>
      </c>
      <c r="D69" s="46">
        <v>77</v>
      </c>
      <c r="E69" s="96">
        <v>3334.1</v>
      </c>
      <c r="F69" s="96">
        <v>205.33333333333334</v>
      </c>
      <c r="G69" s="46">
        <v>13</v>
      </c>
      <c r="H69" s="46">
        <v>61</v>
      </c>
      <c r="I69" s="96">
        <v>2641.2999999999997</v>
      </c>
      <c r="J69" s="96">
        <v>162.66666666666666</v>
      </c>
      <c r="K69" s="46">
        <v>8</v>
      </c>
      <c r="L69" s="46">
        <v>39</v>
      </c>
      <c r="M69" s="96">
        <v>1688.6999999999998</v>
      </c>
      <c r="N69" s="96">
        <v>104</v>
      </c>
      <c r="O69" s="46">
        <v>6</v>
      </c>
      <c r="P69" s="46">
        <v>31</v>
      </c>
      <c r="Q69" s="96">
        <v>1342.3</v>
      </c>
      <c r="R69" s="96">
        <v>82.666666666666671</v>
      </c>
      <c r="S69" s="46">
        <v>6</v>
      </c>
      <c r="T69" s="46">
        <v>31</v>
      </c>
      <c r="U69" s="96">
        <v>1342.3</v>
      </c>
      <c r="V69" s="46">
        <v>82.666666666666671</v>
      </c>
      <c r="W69" s="119"/>
      <c r="X69" s="121">
        <f t="shared" si="7"/>
        <v>1601</v>
      </c>
      <c r="Y69" s="122" t="str">
        <f t="shared" si="8"/>
        <v>JARDIM LONDRES / SHOPPING IGUATEMI - VIA GARCIA</v>
      </c>
      <c r="Z69" s="46" t="s">
        <v>326</v>
      </c>
      <c r="AA69" s="46">
        <v>150</v>
      </c>
      <c r="AB69" s="46">
        <v>43.3</v>
      </c>
      <c r="AC69" s="46">
        <v>17.788</v>
      </c>
      <c r="AD69" s="46">
        <v>10</v>
      </c>
      <c r="AE69" s="46">
        <f t="shared" si="9"/>
        <v>16</v>
      </c>
      <c r="AF69" s="46">
        <f t="shared" si="10"/>
        <v>1012094.2000000001</v>
      </c>
      <c r="AG69" s="96">
        <f t="shared" si="11"/>
        <v>22475</v>
      </c>
      <c r="AH69" s="96">
        <f t="shared" si="12"/>
        <v>63448.320000000007</v>
      </c>
    </row>
    <row r="70" spans="1:34" s="133" customFormat="1" x14ac:dyDescent="0.25">
      <c r="A70" s="46">
        <v>3802</v>
      </c>
      <c r="B70" s="118" t="s">
        <v>177</v>
      </c>
      <c r="C70" s="46">
        <v>12</v>
      </c>
      <c r="D70" s="46">
        <v>51</v>
      </c>
      <c r="E70" s="96">
        <v>3228.2999999999997</v>
      </c>
      <c r="F70" s="96">
        <v>148.75</v>
      </c>
      <c r="G70" s="46">
        <v>10</v>
      </c>
      <c r="H70" s="46">
        <v>40</v>
      </c>
      <c r="I70" s="96">
        <v>2532</v>
      </c>
      <c r="J70" s="96">
        <v>116.66666666666667</v>
      </c>
      <c r="K70" s="46">
        <v>6</v>
      </c>
      <c r="L70" s="46">
        <v>26</v>
      </c>
      <c r="M70" s="96">
        <v>1645.8</v>
      </c>
      <c r="N70" s="96">
        <v>75.833333333333329</v>
      </c>
      <c r="O70" s="46">
        <v>4</v>
      </c>
      <c r="P70" s="46">
        <v>21</v>
      </c>
      <c r="Q70" s="96">
        <v>1329.3</v>
      </c>
      <c r="R70" s="96">
        <v>61.25</v>
      </c>
      <c r="S70" s="46">
        <v>4</v>
      </c>
      <c r="T70" s="46">
        <v>21</v>
      </c>
      <c r="U70" s="96">
        <v>1329.3</v>
      </c>
      <c r="V70" s="46">
        <v>61.25</v>
      </c>
      <c r="W70" s="119"/>
      <c r="X70" s="121">
        <f t="shared" si="7"/>
        <v>3802</v>
      </c>
      <c r="Y70" s="122" t="str">
        <f t="shared" si="8"/>
        <v>JARDIM FERNANDA / SHOPPING DOM PEDRO</v>
      </c>
      <c r="Z70" s="46" t="s">
        <v>326</v>
      </c>
      <c r="AA70" s="46">
        <v>165</v>
      </c>
      <c r="AB70" s="46">
        <v>63.3</v>
      </c>
      <c r="AC70" s="46">
        <v>23.032727272727271</v>
      </c>
      <c r="AD70" s="46">
        <v>15</v>
      </c>
      <c r="AE70" s="46">
        <f t="shared" si="9"/>
        <v>12</v>
      </c>
      <c r="AF70" s="46">
        <f t="shared" si="10"/>
        <v>981094.29600000009</v>
      </c>
      <c r="AG70" s="96">
        <f t="shared" si="11"/>
        <v>14903</v>
      </c>
      <c r="AH70" s="96">
        <f t="shared" si="12"/>
        <v>46033.866666666661</v>
      </c>
    </row>
    <row r="71" spans="1:34" s="133" customFormat="1" x14ac:dyDescent="0.25">
      <c r="A71" s="46">
        <v>8008</v>
      </c>
      <c r="B71" s="118" t="s">
        <v>296</v>
      </c>
      <c r="C71" s="46">
        <v>10</v>
      </c>
      <c r="D71" s="46">
        <v>70</v>
      </c>
      <c r="E71" s="96">
        <v>2366</v>
      </c>
      <c r="F71" s="96">
        <v>122.5</v>
      </c>
      <c r="G71" s="46">
        <v>8</v>
      </c>
      <c r="H71" s="46">
        <v>56</v>
      </c>
      <c r="I71" s="96">
        <v>1892.7999999999997</v>
      </c>
      <c r="J71" s="96">
        <v>98</v>
      </c>
      <c r="K71" s="46">
        <v>5</v>
      </c>
      <c r="L71" s="46">
        <v>35</v>
      </c>
      <c r="M71" s="96">
        <v>1183</v>
      </c>
      <c r="N71" s="96">
        <v>61.25</v>
      </c>
      <c r="O71" s="46">
        <v>4</v>
      </c>
      <c r="P71" s="46">
        <v>28</v>
      </c>
      <c r="Q71" s="96">
        <v>946.39999999999986</v>
      </c>
      <c r="R71" s="96">
        <v>49</v>
      </c>
      <c r="S71" s="46">
        <v>4</v>
      </c>
      <c r="T71" s="46">
        <v>28</v>
      </c>
      <c r="U71" s="96">
        <v>946.39999999999986</v>
      </c>
      <c r="V71" s="46">
        <v>49</v>
      </c>
      <c r="W71" s="119"/>
      <c r="X71" s="121">
        <f t="shared" si="7"/>
        <v>8008</v>
      </c>
      <c r="Y71" s="122" t="str">
        <f t="shared" si="8"/>
        <v>PARQUE DAS CAMÉLIAS / TERMINAL CENTRAL - VIA ABAETÉ</v>
      </c>
      <c r="Z71" s="46" t="s">
        <v>326</v>
      </c>
      <c r="AA71" s="46">
        <v>95</v>
      </c>
      <c r="AB71" s="46">
        <v>33.799999999999997</v>
      </c>
      <c r="AC71" s="46">
        <v>21.391578947368419</v>
      </c>
      <c r="AD71" s="46">
        <v>11</v>
      </c>
      <c r="AE71" s="46">
        <f t="shared" si="9"/>
        <v>10</v>
      </c>
      <c r="AF71" s="46">
        <f t="shared" si="10"/>
        <v>718014.75199999998</v>
      </c>
      <c r="AG71" s="96">
        <f t="shared" si="11"/>
        <v>20426</v>
      </c>
      <c r="AH71" s="96">
        <f t="shared" si="12"/>
        <v>37837.800000000003</v>
      </c>
    </row>
    <row r="72" spans="1:34" s="133" customFormat="1" x14ac:dyDescent="0.25">
      <c r="A72" s="46">
        <v>8016</v>
      </c>
      <c r="B72" s="118" t="s">
        <v>301</v>
      </c>
      <c r="C72" s="46">
        <v>5</v>
      </c>
      <c r="D72" s="46">
        <v>34</v>
      </c>
      <c r="E72" s="96">
        <v>1499.4</v>
      </c>
      <c r="F72" s="96">
        <v>63.466666666666669</v>
      </c>
      <c r="G72" s="46">
        <v>4</v>
      </c>
      <c r="H72" s="46">
        <v>27</v>
      </c>
      <c r="I72" s="96">
        <v>1190.7</v>
      </c>
      <c r="J72" s="96">
        <v>50.4</v>
      </c>
      <c r="K72" s="46">
        <v>3</v>
      </c>
      <c r="L72" s="46">
        <v>17</v>
      </c>
      <c r="M72" s="96">
        <v>749.7</v>
      </c>
      <c r="N72" s="96">
        <v>31.733333333333334</v>
      </c>
      <c r="O72" s="46">
        <v>2</v>
      </c>
      <c r="P72" s="46">
        <v>14</v>
      </c>
      <c r="Q72" s="96">
        <v>617.4</v>
      </c>
      <c r="R72" s="96">
        <v>26.133333333333333</v>
      </c>
      <c r="S72" s="46">
        <v>2</v>
      </c>
      <c r="T72" s="46">
        <v>14</v>
      </c>
      <c r="U72" s="96">
        <v>617.4</v>
      </c>
      <c r="V72" s="46">
        <v>26.133333333333333</v>
      </c>
      <c r="W72" s="119"/>
      <c r="X72" s="121">
        <f t="shared" si="7"/>
        <v>8016</v>
      </c>
      <c r="Y72" s="122" t="str">
        <f t="shared" si="8"/>
        <v>AEROPORTO DE VIRACOPOS / TERMINAL METROPOLITANO</v>
      </c>
      <c r="Z72" s="46" t="s">
        <v>326</v>
      </c>
      <c r="AA72" s="46">
        <v>102</v>
      </c>
      <c r="AB72" s="46">
        <v>44.1</v>
      </c>
      <c r="AC72" s="46">
        <v>25.982352941176469</v>
      </c>
      <c r="AD72" s="46">
        <v>23</v>
      </c>
      <c r="AE72" s="46">
        <f t="shared" si="9"/>
        <v>5</v>
      </c>
      <c r="AF72" s="46">
        <f t="shared" si="10"/>
        <v>455704.70400000003</v>
      </c>
      <c r="AG72" s="96">
        <f t="shared" si="11"/>
        <v>9936</v>
      </c>
      <c r="AH72" s="96">
        <f t="shared" si="12"/>
        <v>19642.410666666667</v>
      </c>
    </row>
    <row r="73" spans="1:34" s="133" customFormat="1" x14ac:dyDescent="0.25">
      <c r="A73" s="46">
        <v>8401</v>
      </c>
      <c r="B73" s="118" t="s">
        <v>297</v>
      </c>
      <c r="C73" s="46">
        <v>16</v>
      </c>
      <c r="D73" s="46">
        <v>77</v>
      </c>
      <c r="E73" s="96">
        <v>3488.1</v>
      </c>
      <c r="F73" s="96">
        <v>187.36666666666667</v>
      </c>
      <c r="G73" s="46">
        <v>13</v>
      </c>
      <c r="H73" s="46">
        <v>61</v>
      </c>
      <c r="I73" s="96">
        <v>2763.2999999999997</v>
      </c>
      <c r="J73" s="96">
        <v>148.43333333333334</v>
      </c>
      <c r="K73" s="46">
        <v>8</v>
      </c>
      <c r="L73" s="46">
        <v>39</v>
      </c>
      <c r="M73" s="96">
        <v>1766.6999999999998</v>
      </c>
      <c r="N73" s="96">
        <v>94.9</v>
      </c>
      <c r="O73" s="46">
        <v>6</v>
      </c>
      <c r="P73" s="46">
        <v>31</v>
      </c>
      <c r="Q73" s="96">
        <v>1404.3</v>
      </c>
      <c r="R73" s="96">
        <v>75.433333333333337</v>
      </c>
      <c r="S73" s="46">
        <v>6</v>
      </c>
      <c r="T73" s="46">
        <v>31</v>
      </c>
      <c r="U73" s="96">
        <v>1404.3</v>
      </c>
      <c r="V73" s="46">
        <v>75.433333333333337</v>
      </c>
      <c r="W73" s="119"/>
      <c r="X73" s="121">
        <f t="shared" si="7"/>
        <v>8401</v>
      </c>
      <c r="Y73" s="122" t="str">
        <f t="shared" si="8"/>
        <v>RESIDENCIAL SÃO JOSÉ /  JARDIM SÃO MARCOS</v>
      </c>
      <c r="Z73" s="46" t="s">
        <v>326</v>
      </c>
      <c r="AA73" s="46">
        <v>136</v>
      </c>
      <c r="AB73" s="46">
        <v>45.3</v>
      </c>
      <c r="AC73" s="46">
        <v>19.98970588235294</v>
      </c>
      <c r="AD73" s="46">
        <v>10</v>
      </c>
      <c r="AE73" s="46">
        <f t="shared" si="9"/>
        <v>16</v>
      </c>
      <c r="AF73" s="46">
        <f t="shared" si="10"/>
        <v>1058842.2</v>
      </c>
      <c r="AG73" s="96">
        <f t="shared" si="11"/>
        <v>22475</v>
      </c>
      <c r="AH73" s="96">
        <f t="shared" si="12"/>
        <v>57896.592000000004</v>
      </c>
    </row>
    <row r="74" spans="1:34" s="133" customFormat="1" x14ac:dyDescent="0.25">
      <c r="A74" s="46">
        <v>9011</v>
      </c>
      <c r="B74" s="118" t="s">
        <v>316</v>
      </c>
      <c r="C74" s="46">
        <v>4</v>
      </c>
      <c r="D74" s="46">
        <v>37</v>
      </c>
      <c r="E74" s="96">
        <v>928.7</v>
      </c>
      <c r="F74" s="96">
        <v>51.18333333333333</v>
      </c>
      <c r="G74" s="46">
        <v>4</v>
      </c>
      <c r="H74" s="46">
        <v>29</v>
      </c>
      <c r="I74" s="96">
        <v>727.90000000000009</v>
      </c>
      <c r="J74" s="96">
        <v>40.116666666666667</v>
      </c>
      <c r="K74" s="46">
        <v>2</v>
      </c>
      <c r="L74" s="46">
        <v>19</v>
      </c>
      <c r="M74" s="96">
        <v>476.90000000000003</v>
      </c>
      <c r="N74" s="96">
        <v>26.283333333333335</v>
      </c>
      <c r="O74" s="46">
        <v>2</v>
      </c>
      <c r="P74" s="46">
        <v>15</v>
      </c>
      <c r="Q74" s="96">
        <v>376.5</v>
      </c>
      <c r="R74" s="96">
        <v>20.75</v>
      </c>
      <c r="S74" s="46">
        <v>2</v>
      </c>
      <c r="T74" s="46">
        <v>15</v>
      </c>
      <c r="U74" s="96">
        <v>376.5</v>
      </c>
      <c r="V74" s="46">
        <v>20.75</v>
      </c>
      <c r="W74" s="119"/>
      <c r="X74" s="121">
        <f t="shared" si="7"/>
        <v>9011</v>
      </c>
      <c r="Y74" s="122" t="str">
        <f t="shared" si="8"/>
        <v>PARQUE JAMBEIRO / TERMINAL METROPOLITANO</v>
      </c>
      <c r="Z74" s="46" t="s">
        <v>326</v>
      </c>
      <c r="AA74" s="46">
        <v>73</v>
      </c>
      <c r="AB74" s="46">
        <v>25.1</v>
      </c>
      <c r="AC74" s="46">
        <v>20.700112602000001</v>
      </c>
      <c r="AD74" s="46">
        <v>21</v>
      </c>
      <c r="AE74" s="46">
        <f t="shared" si="9"/>
        <v>4</v>
      </c>
      <c r="AF74" s="46">
        <f t="shared" si="10"/>
        <v>282001.51199999999</v>
      </c>
      <c r="AG74" s="96">
        <f t="shared" si="11"/>
        <v>10803</v>
      </c>
      <c r="AH74" s="96">
        <f t="shared" si="12"/>
        <v>15822.456</v>
      </c>
    </row>
    <row r="75" spans="1:34" s="133" customFormat="1" x14ac:dyDescent="0.25">
      <c r="A75" s="46">
        <v>9201</v>
      </c>
      <c r="B75" s="118" t="s">
        <v>318</v>
      </c>
      <c r="C75" s="46">
        <v>10</v>
      </c>
      <c r="D75" s="46">
        <v>59</v>
      </c>
      <c r="E75" s="96">
        <v>2159.4</v>
      </c>
      <c r="F75" s="96">
        <v>121.93333333333334</v>
      </c>
      <c r="G75" s="46">
        <v>8</v>
      </c>
      <c r="H75" s="46">
        <v>47</v>
      </c>
      <c r="I75" s="96">
        <v>1720.2</v>
      </c>
      <c r="J75" s="96">
        <v>97.13333333333334</v>
      </c>
      <c r="K75" s="46">
        <v>5</v>
      </c>
      <c r="L75" s="46">
        <v>30</v>
      </c>
      <c r="M75" s="96">
        <v>1098</v>
      </c>
      <c r="N75" s="96">
        <v>62</v>
      </c>
      <c r="O75" s="46">
        <v>4</v>
      </c>
      <c r="P75" s="46">
        <v>24</v>
      </c>
      <c r="Q75" s="96">
        <v>878.40000000000009</v>
      </c>
      <c r="R75" s="96">
        <v>49.6</v>
      </c>
      <c r="S75" s="46">
        <v>4</v>
      </c>
      <c r="T75" s="46">
        <v>24</v>
      </c>
      <c r="U75" s="96">
        <v>878.40000000000009</v>
      </c>
      <c r="V75" s="46">
        <v>49.6</v>
      </c>
      <c r="W75" s="119"/>
      <c r="X75" s="121">
        <f t="shared" si="7"/>
        <v>9201</v>
      </c>
      <c r="Y75" s="122" t="str">
        <f t="shared" si="8"/>
        <v>PARQUE PRADO / CIDADE JUDICIÁRIA - VIA MARIETA</v>
      </c>
      <c r="Z75" s="46" t="s">
        <v>326</v>
      </c>
      <c r="AA75" s="46">
        <v>114</v>
      </c>
      <c r="AB75" s="46">
        <v>36.6</v>
      </c>
      <c r="AC75" s="46">
        <v>19.284210526315789</v>
      </c>
      <c r="AD75" s="46">
        <v>13</v>
      </c>
      <c r="AE75" s="46">
        <f t="shared" si="9"/>
        <v>10</v>
      </c>
      <c r="AF75" s="46">
        <f t="shared" si="10"/>
        <v>656832.38399999996</v>
      </c>
      <c r="AG75" s="96">
        <f t="shared" si="11"/>
        <v>17256</v>
      </c>
      <c r="AH75" s="96">
        <f t="shared" si="12"/>
        <v>37759.488000000005</v>
      </c>
    </row>
    <row r="76" spans="1:34" s="133" customFormat="1" x14ac:dyDescent="0.25">
      <c r="A76" s="46">
        <v>9501</v>
      </c>
      <c r="B76" s="118" t="s">
        <v>12</v>
      </c>
      <c r="C76" s="46">
        <v>10</v>
      </c>
      <c r="D76" s="46">
        <v>77</v>
      </c>
      <c r="E76" s="96">
        <v>2063.6</v>
      </c>
      <c r="F76" s="96">
        <v>123.2</v>
      </c>
      <c r="G76" s="46">
        <v>8</v>
      </c>
      <c r="H76" s="46">
        <v>61</v>
      </c>
      <c r="I76" s="96">
        <v>1634.8</v>
      </c>
      <c r="J76" s="96">
        <v>97.6</v>
      </c>
      <c r="K76" s="46">
        <v>5</v>
      </c>
      <c r="L76" s="46">
        <v>39</v>
      </c>
      <c r="M76" s="96">
        <v>1045.2</v>
      </c>
      <c r="N76" s="96">
        <v>62.4</v>
      </c>
      <c r="O76" s="46">
        <v>4</v>
      </c>
      <c r="P76" s="46">
        <v>31</v>
      </c>
      <c r="Q76" s="96">
        <v>830.80000000000007</v>
      </c>
      <c r="R76" s="96">
        <v>49.6</v>
      </c>
      <c r="S76" s="46">
        <v>4</v>
      </c>
      <c r="T76" s="46">
        <v>31</v>
      </c>
      <c r="U76" s="96">
        <v>830.80000000000007</v>
      </c>
      <c r="V76" s="46">
        <v>49.6</v>
      </c>
      <c r="W76" s="119"/>
      <c r="X76" s="121">
        <f t="shared" si="7"/>
        <v>9501</v>
      </c>
      <c r="Y76" s="122" t="str">
        <f t="shared" si="8"/>
        <v>JARDIM PROENÇA / JARDIM CHAPADÃO</v>
      </c>
      <c r="Z76" s="46" t="s">
        <v>326</v>
      </c>
      <c r="AA76" s="46">
        <v>86</v>
      </c>
      <c r="AB76" s="46">
        <v>26.8</v>
      </c>
      <c r="AC76" s="46">
        <v>18.739534883720928</v>
      </c>
      <c r="AD76" s="46">
        <v>10</v>
      </c>
      <c r="AE76" s="46">
        <f t="shared" si="9"/>
        <v>10</v>
      </c>
      <c r="AF76" s="46">
        <f t="shared" si="10"/>
        <v>626423.20000000007</v>
      </c>
      <c r="AG76" s="96">
        <f t="shared" si="11"/>
        <v>22475</v>
      </c>
      <c r="AH76" s="96">
        <f t="shared" si="12"/>
        <v>38068.991999999998</v>
      </c>
    </row>
    <row r="77" spans="1:34" s="143" customFormat="1" x14ac:dyDescent="0.25">
      <c r="A77" s="167"/>
      <c r="B77" s="168"/>
      <c r="C77" s="168"/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8"/>
      <c r="R77" s="168"/>
      <c r="S77" s="168"/>
      <c r="T77" s="168"/>
      <c r="U77" s="168"/>
      <c r="V77" s="169"/>
      <c r="W77" s="119"/>
      <c r="X77" s="209"/>
      <c r="Y77" s="209"/>
      <c r="Z77" s="209"/>
      <c r="AA77" s="209"/>
      <c r="AB77" s="209"/>
      <c r="AC77" s="209"/>
      <c r="AD77" s="209"/>
      <c r="AE77" s="209"/>
      <c r="AF77" s="209"/>
      <c r="AG77" s="209"/>
      <c r="AH77" s="209"/>
    </row>
    <row r="78" spans="1:34" x14ac:dyDescent="0.25">
      <c r="A78" s="182" t="s">
        <v>345</v>
      </c>
      <c r="B78" s="183"/>
      <c r="C78" s="189" t="s">
        <v>131</v>
      </c>
      <c r="D78" s="189"/>
      <c r="E78" s="189"/>
      <c r="F78" s="76">
        <f>+F58</f>
        <v>200</v>
      </c>
      <c r="G78" s="189" t="s">
        <v>132</v>
      </c>
      <c r="H78" s="189"/>
      <c r="I78" s="189"/>
      <c r="J78" s="76">
        <f>+J58</f>
        <v>52</v>
      </c>
      <c r="K78" s="189" t="s">
        <v>128</v>
      </c>
      <c r="L78" s="189"/>
      <c r="M78" s="189"/>
      <c r="N78" s="76">
        <f>+N58</f>
        <v>50</v>
      </c>
      <c r="O78" s="189" t="s">
        <v>129</v>
      </c>
      <c r="P78" s="189"/>
      <c r="Q78" s="189"/>
      <c r="R78" s="76">
        <f>+R58</f>
        <v>50</v>
      </c>
      <c r="S78" s="189" t="s">
        <v>130</v>
      </c>
      <c r="T78" s="189"/>
      <c r="U78" s="189"/>
      <c r="V78" s="76">
        <f>+V58</f>
        <v>13</v>
      </c>
      <c r="W78" s="119"/>
      <c r="X78" s="37"/>
      <c r="Y78" s="29"/>
      <c r="Z78" s="27"/>
      <c r="AA78" s="3"/>
      <c r="AB78" s="28"/>
      <c r="AC78" s="182" t="s">
        <v>345</v>
      </c>
      <c r="AD78" s="183"/>
      <c r="AE78" s="189" t="s">
        <v>139</v>
      </c>
      <c r="AF78" s="189"/>
      <c r="AG78" s="189"/>
      <c r="AH78" s="77">
        <f>+V78+R78+N78+F78+J78</f>
        <v>365</v>
      </c>
    </row>
    <row r="79" spans="1:34" x14ac:dyDescent="0.25">
      <c r="A79" s="184"/>
      <c r="B79" s="185"/>
      <c r="C79" s="74" t="s">
        <v>163</v>
      </c>
      <c r="D79" s="75" t="s">
        <v>164</v>
      </c>
      <c r="E79" s="75" t="s">
        <v>165</v>
      </c>
      <c r="F79" s="79" t="s">
        <v>161</v>
      </c>
      <c r="G79" s="74" t="s">
        <v>163</v>
      </c>
      <c r="H79" s="75" t="s">
        <v>164</v>
      </c>
      <c r="I79" s="75" t="s">
        <v>165</v>
      </c>
      <c r="J79" s="79" t="s">
        <v>161</v>
      </c>
      <c r="K79" s="74" t="s">
        <v>163</v>
      </c>
      <c r="L79" s="75" t="s">
        <v>164</v>
      </c>
      <c r="M79" s="75" t="s">
        <v>165</v>
      </c>
      <c r="N79" s="79" t="s">
        <v>161</v>
      </c>
      <c r="O79" s="74" t="s">
        <v>163</v>
      </c>
      <c r="P79" s="75" t="s">
        <v>164</v>
      </c>
      <c r="Q79" s="75" t="s">
        <v>165</v>
      </c>
      <c r="R79" s="79" t="s">
        <v>161</v>
      </c>
      <c r="S79" s="74" t="s">
        <v>163</v>
      </c>
      <c r="T79" s="75" t="s">
        <v>164</v>
      </c>
      <c r="U79" s="75" t="s">
        <v>165</v>
      </c>
      <c r="V79" s="79" t="s">
        <v>161</v>
      </c>
      <c r="W79" s="119"/>
      <c r="X79" s="37"/>
      <c r="Y79" s="29"/>
      <c r="Z79" s="27"/>
      <c r="AA79" s="3"/>
      <c r="AB79" s="28"/>
      <c r="AC79" s="184"/>
      <c r="AD79" s="185"/>
      <c r="AE79" s="111" t="s">
        <v>41</v>
      </c>
      <c r="AF79" s="74" t="s">
        <v>140</v>
      </c>
      <c r="AG79" s="75" t="s">
        <v>46</v>
      </c>
      <c r="AH79" s="210" t="s">
        <v>342</v>
      </c>
    </row>
    <row r="80" spans="1:34" x14ac:dyDescent="0.25">
      <c r="A80" s="184"/>
      <c r="B80" s="185"/>
      <c r="C80" s="74" t="s">
        <v>162</v>
      </c>
      <c r="D80" s="75" t="s">
        <v>158</v>
      </c>
      <c r="E80" s="75" t="s">
        <v>48</v>
      </c>
      <c r="F80" s="79" t="s">
        <v>166</v>
      </c>
      <c r="G80" s="74" t="s">
        <v>162</v>
      </c>
      <c r="H80" s="75" t="s">
        <v>158</v>
      </c>
      <c r="I80" s="75" t="s">
        <v>48</v>
      </c>
      <c r="J80" s="79" t="s">
        <v>166</v>
      </c>
      <c r="K80" s="74" t="s">
        <v>162</v>
      </c>
      <c r="L80" s="75" t="s">
        <v>158</v>
      </c>
      <c r="M80" s="75" t="s">
        <v>48</v>
      </c>
      <c r="N80" s="79" t="s">
        <v>166</v>
      </c>
      <c r="O80" s="74" t="s">
        <v>162</v>
      </c>
      <c r="P80" s="75" t="s">
        <v>158</v>
      </c>
      <c r="Q80" s="75" t="s">
        <v>48</v>
      </c>
      <c r="R80" s="79" t="s">
        <v>166</v>
      </c>
      <c r="S80" s="74" t="s">
        <v>162</v>
      </c>
      <c r="T80" s="75" t="s">
        <v>158</v>
      </c>
      <c r="U80" s="75" t="s">
        <v>48</v>
      </c>
      <c r="V80" s="79" t="s">
        <v>166</v>
      </c>
      <c r="W80" s="119"/>
      <c r="X80" s="37"/>
      <c r="Y80" s="29"/>
      <c r="Z80" s="27"/>
      <c r="AA80" s="3"/>
      <c r="AB80" s="28"/>
      <c r="AC80" s="184"/>
      <c r="AD80" s="185"/>
      <c r="AE80" s="74" t="s">
        <v>47</v>
      </c>
      <c r="AF80" s="112" t="s">
        <v>50</v>
      </c>
      <c r="AG80" s="75" t="s">
        <v>49</v>
      </c>
      <c r="AH80" s="210"/>
    </row>
    <row r="81" spans="1:34" s="160" customFormat="1" x14ac:dyDescent="0.25">
      <c r="A81" s="186"/>
      <c r="B81" s="187"/>
      <c r="C81" s="111">
        <f t="shared" ref="C81:V81" si="13">SUM(C61:C76)</f>
        <v>129</v>
      </c>
      <c r="D81" s="111">
        <f t="shared" si="13"/>
        <v>964</v>
      </c>
      <c r="E81" s="111">
        <f t="shared" si="13"/>
        <v>27289.7</v>
      </c>
      <c r="F81" s="111">
        <f t="shared" si="13"/>
        <v>1593.1708333333338</v>
      </c>
      <c r="G81" s="111">
        <f t="shared" si="13"/>
        <v>106</v>
      </c>
      <c r="H81" s="111">
        <f t="shared" si="13"/>
        <v>765</v>
      </c>
      <c r="I81" s="111">
        <f t="shared" si="13"/>
        <v>21627.4</v>
      </c>
      <c r="J81" s="111">
        <f t="shared" si="13"/>
        <v>1263.0666666666664</v>
      </c>
      <c r="K81" s="111">
        <f t="shared" si="13"/>
        <v>67</v>
      </c>
      <c r="L81" s="111">
        <f t="shared" si="13"/>
        <v>489</v>
      </c>
      <c r="M81" s="111">
        <f t="shared" si="13"/>
        <v>13845.700000000003</v>
      </c>
      <c r="N81" s="111">
        <f t="shared" si="13"/>
        <v>808.54583333333323</v>
      </c>
      <c r="O81" s="111">
        <f t="shared" si="13"/>
        <v>50</v>
      </c>
      <c r="P81" s="111">
        <f t="shared" si="13"/>
        <v>390</v>
      </c>
      <c r="Q81" s="111">
        <f t="shared" si="13"/>
        <v>11070.799999999997</v>
      </c>
      <c r="R81" s="111">
        <f t="shared" si="13"/>
        <v>645.8416666666667</v>
      </c>
      <c r="S81" s="111">
        <f t="shared" si="13"/>
        <v>50</v>
      </c>
      <c r="T81" s="111">
        <f t="shared" si="13"/>
        <v>390</v>
      </c>
      <c r="U81" s="111">
        <f t="shared" si="13"/>
        <v>11070.799999999997</v>
      </c>
      <c r="V81" s="111">
        <f t="shared" si="13"/>
        <v>645.8416666666667</v>
      </c>
      <c r="W81" s="119"/>
      <c r="X81" s="138"/>
      <c r="Y81" s="139"/>
      <c r="Z81" s="140"/>
      <c r="AA81" s="141"/>
      <c r="AB81" s="142"/>
      <c r="AC81" s="186"/>
      <c r="AD81" s="187"/>
      <c r="AE81" s="111">
        <f>SUM(AE61:AE76)</f>
        <v>129</v>
      </c>
      <c r="AF81" s="111">
        <f>SUM(AF61:AF76)</f>
        <v>8291202.6080000009</v>
      </c>
      <c r="AG81" s="111">
        <f>SUM(AG61:AG76)</f>
        <v>281600</v>
      </c>
      <c r="AH81" s="111">
        <f>SUM(AH61:AH76)</f>
        <v>492777.88733333338</v>
      </c>
    </row>
    <row r="82" spans="1:34" x14ac:dyDescent="0.25">
      <c r="W82" s="119"/>
      <c r="AE82" s="31"/>
      <c r="AF82" s="31"/>
      <c r="AG82" s="31"/>
      <c r="AH82" s="31"/>
    </row>
    <row r="83" spans="1:34" x14ac:dyDescent="0.25">
      <c r="W83" s="119"/>
      <c r="AF83" s="36"/>
    </row>
    <row r="84" spans="1:34" s="18" customFormat="1" x14ac:dyDescent="0.25">
      <c r="A84" s="198" t="s">
        <v>168</v>
      </c>
      <c r="B84" s="198"/>
      <c r="C84" s="198"/>
      <c r="D84" s="198"/>
      <c r="E84" s="198"/>
      <c r="F84" s="198"/>
      <c r="G84" s="198"/>
      <c r="H84" s="198"/>
      <c r="I84" s="198"/>
      <c r="J84" s="198"/>
      <c r="K84" s="198"/>
      <c r="L84" s="198"/>
      <c r="M84" s="198"/>
      <c r="N84" s="198"/>
      <c r="O84" s="198"/>
      <c r="P84" s="198"/>
      <c r="Q84" s="198"/>
      <c r="R84" s="198"/>
      <c r="S84" s="198"/>
      <c r="T84" s="198"/>
      <c r="U84" s="198"/>
      <c r="V84" s="198"/>
      <c r="W84" s="119"/>
      <c r="X84" s="199" t="s">
        <v>338</v>
      </c>
      <c r="Y84" s="199"/>
      <c r="Z84" s="199"/>
      <c r="AA84" s="199"/>
      <c r="AB84" s="199"/>
      <c r="AC84" s="199"/>
      <c r="AD84" s="199"/>
      <c r="AE84" s="199"/>
      <c r="AF84" s="199"/>
      <c r="AG84" s="199"/>
      <c r="AH84" s="199"/>
    </row>
    <row r="85" spans="1:34" x14ac:dyDescent="0.25">
      <c r="A85" s="37"/>
      <c r="B85" s="3"/>
      <c r="C85" s="3"/>
      <c r="D85" s="11"/>
      <c r="E85" s="11"/>
      <c r="F85" s="12"/>
      <c r="G85" s="3"/>
      <c r="H85" s="11"/>
      <c r="I85" s="11"/>
      <c r="J85" s="3"/>
      <c r="K85" s="3"/>
      <c r="L85" s="11"/>
      <c r="M85" s="11"/>
      <c r="N85" s="3"/>
      <c r="O85" s="3"/>
      <c r="P85" s="11"/>
      <c r="Q85" s="11"/>
      <c r="R85" s="3"/>
      <c r="S85" s="3"/>
      <c r="T85" s="11"/>
      <c r="U85" s="11"/>
      <c r="V85" s="38"/>
      <c r="W85" s="119"/>
      <c r="X85" s="209"/>
      <c r="Y85" s="209"/>
      <c r="Z85" s="209"/>
      <c r="AA85" s="209"/>
      <c r="AB85" s="209"/>
      <c r="AC85" s="209"/>
      <c r="AD85" s="209"/>
      <c r="AE85" s="209"/>
      <c r="AF85" s="209"/>
      <c r="AG85" s="209"/>
      <c r="AH85" s="209"/>
    </row>
    <row r="86" spans="1:34" s="159" customFormat="1" x14ac:dyDescent="0.25">
      <c r="A86" s="189" t="s">
        <v>42</v>
      </c>
      <c r="B86" s="189"/>
      <c r="C86" s="189"/>
      <c r="D86" s="189"/>
      <c r="E86" s="189"/>
      <c r="F86" s="189"/>
      <c r="G86" s="189" t="s">
        <v>324</v>
      </c>
      <c r="H86" s="189"/>
      <c r="I86" s="189"/>
      <c r="J86" s="189"/>
      <c r="K86" s="189"/>
      <c r="L86" s="189"/>
      <c r="M86" s="189" t="s">
        <v>88</v>
      </c>
      <c r="N86" s="189"/>
      <c r="O86" s="189"/>
      <c r="P86" s="189"/>
      <c r="Q86" s="189" t="str">
        <f>+Q3</f>
        <v>LOTE 2</v>
      </c>
      <c r="R86" s="189"/>
      <c r="S86" s="189"/>
      <c r="T86" s="189"/>
      <c r="U86" s="189"/>
      <c r="V86" s="189"/>
      <c r="W86" s="119"/>
      <c r="X86" s="189" t="s">
        <v>42</v>
      </c>
      <c r="Y86" s="189"/>
      <c r="Z86" s="189" t="s">
        <v>324</v>
      </c>
      <c r="AA86" s="189"/>
      <c r="AB86" s="189"/>
      <c r="AC86" s="189"/>
      <c r="AD86" s="189"/>
      <c r="AE86" s="189" t="str">
        <f>+M86</f>
        <v>TEC-5</v>
      </c>
      <c r="AF86" s="189"/>
      <c r="AG86" s="189" t="str">
        <f>+Q86</f>
        <v>LOTE 2</v>
      </c>
      <c r="AH86" s="189"/>
    </row>
    <row r="87" spans="1:34" s="18" customFormat="1" x14ac:dyDescent="0.25">
      <c r="A87" s="41"/>
      <c r="D87" s="20"/>
      <c r="F87" s="20"/>
      <c r="H87" s="21"/>
      <c r="I87" s="22"/>
      <c r="L87" s="21"/>
      <c r="M87" s="22"/>
      <c r="P87" s="21"/>
      <c r="Q87" s="22"/>
      <c r="T87" s="22"/>
      <c r="U87" s="22"/>
      <c r="V87" s="42"/>
      <c r="W87" s="119"/>
      <c r="X87" s="209"/>
      <c r="Y87" s="209"/>
      <c r="Z87" s="209"/>
      <c r="AA87" s="209"/>
      <c r="AB87" s="209"/>
      <c r="AC87" s="209"/>
      <c r="AD87" s="209"/>
      <c r="AE87" s="209"/>
      <c r="AF87" s="209"/>
      <c r="AG87" s="209"/>
      <c r="AH87" s="209"/>
    </row>
    <row r="88" spans="1:34" s="159" customFormat="1" x14ac:dyDescent="0.25">
      <c r="A88" s="189" t="s">
        <v>123</v>
      </c>
      <c r="B88" s="189"/>
      <c r="C88" s="189" t="s">
        <v>131</v>
      </c>
      <c r="D88" s="189"/>
      <c r="E88" s="189"/>
      <c r="F88" s="76">
        <v>200</v>
      </c>
      <c r="G88" s="189" t="s">
        <v>132</v>
      </c>
      <c r="H88" s="189"/>
      <c r="I88" s="189"/>
      <c r="J88" s="77">
        <v>52</v>
      </c>
      <c r="K88" s="189" t="s">
        <v>128</v>
      </c>
      <c r="L88" s="189"/>
      <c r="M88" s="189"/>
      <c r="N88" s="77">
        <v>50</v>
      </c>
      <c r="O88" s="189" t="s">
        <v>129</v>
      </c>
      <c r="P88" s="189"/>
      <c r="Q88" s="189"/>
      <c r="R88" s="77">
        <v>50</v>
      </c>
      <c r="S88" s="189" t="s">
        <v>130</v>
      </c>
      <c r="T88" s="189"/>
      <c r="U88" s="189"/>
      <c r="V88" s="77">
        <v>13</v>
      </c>
      <c r="W88" s="119"/>
      <c r="X88" s="189" t="s">
        <v>123</v>
      </c>
      <c r="Y88" s="189"/>
      <c r="Z88" s="189"/>
      <c r="AA88" s="189"/>
      <c r="AB88" s="189"/>
      <c r="AC88" s="189"/>
      <c r="AD88" s="189"/>
      <c r="AE88" s="189" t="s">
        <v>43</v>
      </c>
      <c r="AF88" s="189"/>
      <c r="AG88" s="189"/>
      <c r="AH88" s="77">
        <f>+V88+R88+N88+F88+J88</f>
        <v>365</v>
      </c>
    </row>
    <row r="89" spans="1:34" ht="15" customHeight="1" x14ac:dyDescent="0.25">
      <c r="A89" s="43" t="s">
        <v>102</v>
      </c>
      <c r="B89" s="212" t="s">
        <v>137</v>
      </c>
      <c r="C89" s="45" t="s">
        <v>41</v>
      </c>
      <c r="D89" s="71" t="s">
        <v>159</v>
      </c>
      <c r="E89" s="71" t="s">
        <v>44</v>
      </c>
      <c r="F89" s="131" t="s">
        <v>169</v>
      </c>
      <c r="G89" s="45" t="s">
        <v>41</v>
      </c>
      <c r="H89" s="71" t="s">
        <v>159</v>
      </c>
      <c r="I89" s="71" t="s">
        <v>44</v>
      </c>
      <c r="J89" s="131" t="s">
        <v>169</v>
      </c>
      <c r="K89" s="45" t="s">
        <v>41</v>
      </c>
      <c r="L89" s="71" t="s">
        <v>159</v>
      </c>
      <c r="M89" s="71" t="s">
        <v>44</v>
      </c>
      <c r="N89" s="131" t="s">
        <v>169</v>
      </c>
      <c r="O89" s="45" t="s">
        <v>41</v>
      </c>
      <c r="P89" s="71" t="s">
        <v>159</v>
      </c>
      <c r="Q89" s="71" t="s">
        <v>44</v>
      </c>
      <c r="R89" s="131" t="s">
        <v>169</v>
      </c>
      <c r="S89" s="45" t="s">
        <v>41</v>
      </c>
      <c r="T89" s="71" t="s">
        <v>159</v>
      </c>
      <c r="U89" s="71" t="s">
        <v>44</v>
      </c>
      <c r="V89" s="131" t="s">
        <v>169</v>
      </c>
      <c r="W89" s="119"/>
      <c r="X89" s="78" t="s">
        <v>102</v>
      </c>
      <c r="Y89" s="211" t="s">
        <v>138</v>
      </c>
      <c r="Z89" s="78" t="s">
        <v>125</v>
      </c>
      <c r="AA89" s="74" t="s">
        <v>104</v>
      </c>
      <c r="AB89" s="113" t="s">
        <v>160</v>
      </c>
      <c r="AC89" s="114" t="s">
        <v>136</v>
      </c>
      <c r="AD89" s="81" t="s">
        <v>133</v>
      </c>
      <c r="AE89" s="111" t="s">
        <v>41</v>
      </c>
      <c r="AF89" s="74" t="s">
        <v>45</v>
      </c>
      <c r="AG89" s="75" t="s">
        <v>46</v>
      </c>
      <c r="AH89" s="210" t="s">
        <v>346</v>
      </c>
    </row>
    <row r="90" spans="1:34" x14ac:dyDescent="0.25">
      <c r="A90" s="45" t="s">
        <v>103</v>
      </c>
      <c r="B90" s="212"/>
      <c r="C90" s="45" t="s">
        <v>124</v>
      </c>
      <c r="D90" s="71" t="s">
        <v>173</v>
      </c>
      <c r="E90" s="71" t="s">
        <v>48</v>
      </c>
      <c r="F90" s="132" t="s">
        <v>172</v>
      </c>
      <c r="G90" s="45" t="s">
        <v>124</v>
      </c>
      <c r="H90" s="71" t="s">
        <v>173</v>
      </c>
      <c r="I90" s="71" t="s">
        <v>48</v>
      </c>
      <c r="J90" s="132" t="s">
        <v>172</v>
      </c>
      <c r="K90" s="45" t="s">
        <v>124</v>
      </c>
      <c r="L90" s="71" t="s">
        <v>173</v>
      </c>
      <c r="M90" s="71" t="s">
        <v>48</v>
      </c>
      <c r="N90" s="132" t="s">
        <v>172</v>
      </c>
      <c r="O90" s="45" t="s">
        <v>124</v>
      </c>
      <c r="P90" s="71" t="s">
        <v>173</v>
      </c>
      <c r="Q90" s="71" t="s">
        <v>48</v>
      </c>
      <c r="R90" s="132" t="s">
        <v>172</v>
      </c>
      <c r="S90" s="45" t="s">
        <v>124</v>
      </c>
      <c r="T90" s="71" t="s">
        <v>173</v>
      </c>
      <c r="U90" s="71" t="s">
        <v>48</v>
      </c>
      <c r="V90" s="132" t="s">
        <v>172</v>
      </c>
      <c r="W90" s="119"/>
      <c r="X90" s="74" t="s">
        <v>103</v>
      </c>
      <c r="Y90" s="211"/>
      <c r="Z90" s="74" t="s">
        <v>126</v>
      </c>
      <c r="AA90" s="74" t="s">
        <v>170</v>
      </c>
      <c r="AB90" s="113" t="s">
        <v>158</v>
      </c>
      <c r="AC90" s="114" t="s">
        <v>134</v>
      </c>
      <c r="AD90" s="81" t="s">
        <v>135</v>
      </c>
      <c r="AE90" s="74" t="s">
        <v>47</v>
      </c>
      <c r="AF90" s="112" t="s">
        <v>167</v>
      </c>
      <c r="AG90" s="75" t="s">
        <v>171</v>
      </c>
      <c r="AH90" s="210"/>
    </row>
    <row r="91" spans="1:34" s="133" customFormat="1" x14ac:dyDescent="0.25">
      <c r="A91" s="46">
        <v>8019</v>
      </c>
      <c r="B91" s="118" t="s">
        <v>289</v>
      </c>
      <c r="C91" s="46">
        <v>15</v>
      </c>
      <c r="D91" s="46">
        <v>96</v>
      </c>
      <c r="E91" s="96">
        <v>3552</v>
      </c>
      <c r="F91" s="96">
        <v>188.8</v>
      </c>
      <c r="G91" s="46">
        <v>12</v>
      </c>
      <c r="H91" s="46">
        <v>76</v>
      </c>
      <c r="I91" s="96">
        <v>2812</v>
      </c>
      <c r="J91" s="96">
        <v>149.46666666666667</v>
      </c>
      <c r="K91" s="46">
        <v>8</v>
      </c>
      <c r="L91" s="46">
        <v>48</v>
      </c>
      <c r="M91" s="96">
        <v>1776</v>
      </c>
      <c r="N91" s="96">
        <v>94.4</v>
      </c>
      <c r="O91" s="46">
        <v>5</v>
      </c>
      <c r="P91" s="46">
        <v>39</v>
      </c>
      <c r="Q91" s="96">
        <v>1443</v>
      </c>
      <c r="R91" s="96">
        <v>76.7</v>
      </c>
      <c r="S91" s="46">
        <v>5</v>
      </c>
      <c r="T91" s="46">
        <v>39</v>
      </c>
      <c r="U91" s="96">
        <v>1443</v>
      </c>
      <c r="V91" s="46">
        <v>76.7</v>
      </c>
      <c r="W91" s="119"/>
      <c r="X91" s="121">
        <f t="shared" ref="X91:X92" si="14">+A91</f>
        <v>8019</v>
      </c>
      <c r="Y91" s="122" t="str">
        <f t="shared" ref="Y91:Y92" si="15">+B91</f>
        <v>DIC VI  / CORREDOR CENTRAL</v>
      </c>
      <c r="Z91" s="46" t="s">
        <v>326</v>
      </c>
      <c r="AA91" s="46">
        <v>108</v>
      </c>
      <c r="AB91" s="46">
        <v>37</v>
      </c>
      <c r="AC91" s="46">
        <v>20.611111111111111</v>
      </c>
      <c r="AD91" s="46">
        <v>8</v>
      </c>
      <c r="AE91" s="46">
        <f t="shared" ref="AE91:AE92" si="16">+C91</f>
        <v>15</v>
      </c>
      <c r="AF91" s="46">
        <f t="shared" ref="AF91:AF92" si="17">(((+E91*$F$5)+(I91*$J$5)+(M91*$N$5)+(Q91*$R$5)+(U91*$V$5)))*1.04</f>
        <v>1077786.32</v>
      </c>
      <c r="AG91" s="96">
        <f t="shared" ref="AG91:AG92" si="18">+D91*$F$5+H91*$J$5+L91*$N$5+P91*$R$5+T91*$V$5</f>
        <v>28009</v>
      </c>
      <c r="AH91" s="96">
        <f t="shared" ref="AH91:AH92" si="19">(+F91*$F$5+J91*$J$5+N91*$N$5+R91*$R$5+(V91*$V$5*2))*1.04</f>
        <v>58324.725333333328</v>
      </c>
    </row>
    <row r="92" spans="1:34" s="133" customFormat="1" x14ac:dyDescent="0.25">
      <c r="A92" s="46">
        <v>8101</v>
      </c>
      <c r="B92" s="118" t="s">
        <v>175</v>
      </c>
      <c r="C92" s="46">
        <v>14</v>
      </c>
      <c r="D92" s="46">
        <v>77</v>
      </c>
      <c r="E92" s="96">
        <v>3318.7000000000003</v>
      </c>
      <c r="F92" s="96">
        <v>169.4</v>
      </c>
      <c r="G92" s="46">
        <v>12</v>
      </c>
      <c r="H92" s="46">
        <v>61</v>
      </c>
      <c r="I92" s="96">
        <v>2629.1</v>
      </c>
      <c r="J92" s="96">
        <v>134.19999999999999</v>
      </c>
      <c r="K92" s="46">
        <v>7</v>
      </c>
      <c r="L92" s="46">
        <v>39</v>
      </c>
      <c r="M92" s="96">
        <v>1680.9</v>
      </c>
      <c r="N92" s="96">
        <v>85.8</v>
      </c>
      <c r="O92" s="46">
        <v>5</v>
      </c>
      <c r="P92" s="46">
        <v>31</v>
      </c>
      <c r="Q92" s="96">
        <v>1336.1000000000001</v>
      </c>
      <c r="R92" s="96">
        <v>68.2</v>
      </c>
      <c r="S92" s="46">
        <v>5</v>
      </c>
      <c r="T92" s="46">
        <v>31</v>
      </c>
      <c r="U92" s="96">
        <v>1336.1000000000001</v>
      </c>
      <c r="V92" s="46">
        <v>68.2</v>
      </c>
      <c r="W92" s="119"/>
      <c r="X92" s="121">
        <f t="shared" si="14"/>
        <v>8101</v>
      </c>
      <c r="Y92" s="122" t="str">
        <f t="shared" si="15"/>
        <v>TERMINAL OURO VERDE / SHOPPING IGUATEMI</v>
      </c>
      <c r="Z92" s="46" t="s">
        <v>326</v>
      </c>
      <c r="AA92" s="46">
        <v>122</v>
      </c>
      <c r="AB92" s="46">
        <v>43.1</v>
      </c>
      <c r="AC92" s="46">
        <v>21.196721311475411</v>
      </c>
      <c r="AD92" s="46">
        <v>10</v>
      </c>
      <c r="AE92" s="46">
        <f t="shared" si="16"/>
        <v>14</v>
      </c>
      <c r="AF92" s="46">
        <f t="shared" si="17"/>
        <v>1007419.4</v>
      </c>
      <c r="AG92" s="96">
        <f t="shared" si="18"/>
        <v>22475</v>
      </c>
      <c r="AH92" s="96">
        <f t="shared" si="19"/>
        <v>52344.864000000001</v>
      </c>
    </row>
    <row r="93" spans="1:34" s="143" customFormat="1" x14ac:dyDescent="0.25">
      <c r="A93" s="167"/>
      <c r="B93" s="168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8"/>
      <c r="Q93" s="168"/>
      <c r="R93" s="168"/>
      <c r="S93" s="168"/>
      <c r="T93" s="168"/>
      <c r="U93" s="168"/>
      <c r="V93" s="169"/>
      <c r="W93" s="119"/>
      <c r="X93" s="209"/>
      <c r="Y93" s="209"/>
      <c r="Z93" s="209"/>
      <c r="AA93" s="209"/>
      <c r="AB93" s="209"/>
      <c r="AC93" s="209"/>
      <c r="AD93" s="209"/>
      <c r="AE93" s="209"/>
      <c r="AF93" s="209"/>
      <c r="AG93" s="209"/>
      <c r="AH93" s="209"/>
    </row>
    <row r="94" spans="1:34" x14ac:dyDescent="0.25">
      <c r="A94" s="182" t="s">
        <v>345</v>
      </c>
      <c r="B94" s="183"/>
      <c r="C94" s="189" t="s">
        <v>131</v>
      </c>
      <c r="D94" s="189"/>
      <c r="E94" s="189"/>
      <c r="F94" s="76">
        <f>+F88</f>
        <v>200</v>
      </c>
      <c r="G94" s="189" t="s">
        <v>132</v>
      </c>
      <c r="H94" s="189"/>
      <c r="I94" s="189"/>
      <c r="J94" s="76">
        <f>+J88</f>
        <v>52</v>
      </c>
      <c r="K94" s="189" t="s">
        <v>128</v>
      </c>
      <c r="L94" s="189"/>
      <c r="M94" s="189"/>
      <c r="N94" s="76">
        <f>+N88</f>
        <v>50</v>
      </c>
      <c r="O94" s="189" t="s">
        <v>129</v>
      </c>
      <c r="P94" s="189"/>
      <c r="Q94" s="189"/>
      <c r="R94" s="76">
        <f>+R88</f>
        <v>50</v>
      </c>
      <c r="S94" s="189" t="s">
        <v>130</v>
      </c>
      <c r="T94" s="189"/>
      <c r="U94" s="189"/>
      <c r="V94" s="76">
        <f>+V88</f>
        <v>13</v>
      </c>
      <c r="W94" s="119"/>
      <c r="X94" s="37"/>
      <c r="Y94" s="29"/>
      <c r="Z94" s="27"/>
      <c r="AA94" s="3"/>
      <c r="AB94" s="28"/>
      <c r="AC94" s="182" t="s">
        <v>345</v>
      </c>
      <c r="AD94" s="183"/>
      <c r="AE94" s="189" t="s">
        <v>139</v>
      </c>
      <c r="AF94" s="189"/>
      <c r="AG94" s="189"/>
      <c r="AH94" s="77">
        <f>+V94+R94+N94+F94+J94</f>
        <v>365</v>
      </c>
    </row>
    <row r="95" spans="1:34" x14ac:dyDescent="0.25">
      <c r="A95" s="184"/>
      <c r="B95" s="185"/>
      <c r="C95" s="74" t="s">
        <v>163</v>
      </c>
      <c r="D95" s="75" t="s">
        <v>164</v>
      </c>
      <c r="E95" s="75" t="s">
        <v>165</v>
      </c>
      <c r="F95" s="79" t="s">
        <v>161</v>
      </c>
      <c r="G95" s="74" t="s">
        <v>163</v>
      </c>
      <c r="H95" s="75" t="s">
        <v>164</v>
      </c>
      <c r="I95" s="75" t="s">
        <v>165</v>
      </c>
      <c r="J95" s="79" t="s">
        <v>161</v>
      </c>
      <c r="K95" s="74" t="s">
        <v>163</v>
      </c>
      <c r="L95" s="75" t="s">
        <v>164</v>
      </c>
      <c r="M95" s="75" t="s">
        <v>165</v>
      </c>
      <c r="N95" s="79" t="s">
        <v>161</v>
      </c>
      <c r="O95" s="74" t="s">
        <v>163</v>
      </c>
      <c r="P95" s="75" t="s">
        <v>164</v>
      </c>
      <c r="Q95" s="75" t="s">
        <v>165</v>
      </c>
      <c r="R95" s="79" t="s">
        <v>161</v>
      </c>
      <c r="S95" s="74" t="s">
        <v>163</v>
      </c>
      <c r="T95" s="75" t="s">
        <v>164</v>
      </c>
      <c r="U95" s="75" t="s">
        <v>165</v>
      </c>
      <c r="V95" s="79" t="s">
        <v>161</v>
      </c>
      <c r="W95" s="119"/>
      <c r="X95" s="37"/>
      <c r="Y95" s="29"/>
      <c r="Z95" s="27"/>
      <c r="AA95" s="3"/>
      <c r="AB95" s="28"/>
      <c r="AC95" s="184"/>
      <c r="AD95" s="185"/>
      <c r="AE95" s="111" t="s">
        <v>41</v>
      </c>
      <c r="AF95" s="74" t="s">
        <v>140</v>
      </c>
      <c r="AG95" s="75" t="s">
        <v>46</v>
      </c>
      <c r="AH95" s="210" t="s">
        <v>342</v>
      </c>
    </row>
    <row r="96" spans="1:34" x14ac:dyDescent="0.25">
      <c r="A96" s="184"/>
      <c r="B96" s="185"/>
      <c r="C96" s="74" t="s">
        <v>162</v>
      </c>
      <c r="D96" s="75" t="s">
        <v>158</v>
      </c>
      <c r="E96" s="75" t="s">
        <v>48</v>
      </c>
      <c r="F96" s="79" t="s">
        <v>166</v>
      </c>
      <c r="G96" s="74" t="s">
        <v>162</v>
      </c>
      <c r="H96" s="75" t="s">
        <v>158</v>
      </c>
      <c r="I96" s="75" t="s">
        <v>48</v>
      </c>
      <c r="J96" s="79" t="s">
        <v>166</v>
      </c>
      <c r="K96" s="74" t="s">
        <v>162</v>
      </c>
      <c r="L96" s="75" t="s">
        <v>158</v>
      </c>
      <c r="M96" s="75" t="s">
        <v>48</v>
      </c>
      <c r="N96" s="79" t="s">
        <v>166</v>
      </c>
      <c r="O96" s="74" t="s">
        <v>162</v>
      </c>
      <c r="P96" s="75" t="s">
        <v>158</v>
      </c>
      <c r="Q96" s="75" t="s">
        <v>48</v>
      </c>
      <c r="R96" s="79" t="s">
        <v>166</v>
      </c>
      <c r="S96" s="74" t="s">
        <v>162</v>
      </c>
      <c r="T96" s="75" t="s">
        <v>158</v>
      </c>
      <c r="U96" s="75" t="s">
        <v>48</v>
      </c>
      <c r="V96" s="79" t="s">
        <v>166</v>
      </c>
      <c r="W96" s="119"/>
      <c r="X96" s="37"/>
      <c r="Y96" s="29"/>
      <c r="Z96" s="27"/>
      <c r="AA96" s="3"/>
      <c r="AB96" s="28"/>
      <c r="AC96" s="184"/>
      <c r="AD96" s="185"/>
      <c r="AE96" s="74" t="s">
        <v>47</v>
      </c>
      <c r="AF96" s="112" t="s">
        <v>50</v>
      </c>
      <c r="AG96" s="75" t="s">
        <v>49</v>
      </c>
      <c r="AH96" s="210"/>
    </row>
    <row r="97" spans="1:34" s="160" customFormat="1" x14ac:dyDescent="0.25">
      <c r="A97" s="186"/>
      <c r="B97" s="187"/>
      <c r="C97" s="111">
        <f t="shared" ref="C97:V97" si="20">SUM(C91:C92)</f>
        <v>29</v>
      </c>
      <c r="D97" s="111">
        <f t="shared" si="20"/>
        <v>173</v>
      </c>
      <c r="E97" s="111">
        <f t="shared" si="20"/>
        <v>6870.7000000000007</v>
      </c>
      <c r="F97" s="111">
        <f t="shared" si="20"/>
        <v>358.20000000000005</v>
      </c>
      <c r="G97" s="111">
        <f t="shared" si="20"/>
        <v>24</v>
      </c>
      <c r="H97" s="111">
        <f t="shared" si="20"/>
        <v>137</v>
      </c>
      <c r="I97" s="111">
        <f t="shared" si="20"/>
        <v>5441.1</v>
      </c>
      <c r="J97" s="111">
        <f t="shared" si="20"/>
        <v>283.66666666666663</v>
      </c>
      <c r="K97" s="111">
        <f t="shared" si="20"/>
        <v>15</v>
      </c>
      <c r="L97" s="111">
        <f t="shared" si="20"/>
        <v>87</v>
      </c>
      <c r="M97" s="111">
        <f t="shared" si="20"/>
        <v>3456.9</v>
      </c>
      <c r="N97" s="111">
        <f t="shared" si="20"/>
        <v>180.2</v>
      </c>
      <c r="O97" s="111">
        <f t="shared" si="20"/>
        <v>10</v>
      </c>
      <c r="P97" s="111">
        <f t="shared" si="20"/>
        <v>70</v>
      </c>
      <c r="Q97" s="111">
        <f t="shared" si="20"/>
        <v>2779.1000000000004</v>
      </c>
      <c r="R97" s="111">
        <f t="shared" si="20"/>
        <v>144.9</v>
      </c>
      <c r="S97" s="111">
        <f t="shared" si="20"/>
        <v>10</v>
      </c>
      <c r="T97" s="111">
        <f t="shared" si="20"/>
        <v>70</v>
      </c>
      <c r="U97" s="111">
        <f t="shared" si="20"/>
        <v>2779.1000000000004</v>
      </c>
      <c r="V97" s="111">
        <f t="shared" si="20"/>
        <v>144.9</v>
      </c>
      <c r="W97" s="119"/>
      <c r="X97" s="138"/>
      <c r="Y97" s="139"/>
      <c r="Z97" s="140"/>
      <c r="AA97" s="141"/>
      <c r="AB97" s="142"/>
      <c r="AC97" s="186"/>
      <c r="AD97" s="187"/>
      <c r="AE97" s="111">
        <f>SUM(AE91:AE92)</f>
        <v>29</v>
      </c>
      <c r="AF97" s="111">
        <f>SUM(AF91:AF92)</f>
        <v>2085205.7200000002</v>
      </c>
      <c r="AG97" s="111">
        <f>SUM(AG91:AG92)</f>
        <v>50484</v>
      </c>
      <c r="AH97" s="111">
        <f>SUM(AH91:AH92)</f>
        <v>110669.58933333334</v>
      </c>
    </row>
    <row r="98" spans="1:34" x14ac:dyDescent="0.25">
      <c r="W98" s="119"/>
      <c r="AE98" s="31"/>
      <c r="AF98" s="31"/>
      <c r="AG98" s="31"/>
      <c r="AH98" s="31"/>
    </row>
    <row r="99" spans="1:34" x14ac:dyDescent="0.25">
      <c r="W99" s="119"/>
    </row>
    <row r="100" spans="1:34" s="18" customFormat="1" x14ac:dyDescent="0.25">
      <c r="A100" s="198" t="s">
        <v>168</v>
      </c>
      <c r="B100" s="198"/>
      <c r="C100" s="198"/>
      <c r="D100" s="198"/>
      <c r="E100" s="198"/>
      <c r="F100" s="198"/>
      <c r="G100" s="198"/>
      <c r="H100" s="198"/>
      <c r="I100" s="198"/>
      <c r="J100" s="198"/>
      <c r="K100" s="198"/>
      <c r="L100" s="198"/>
      <c r="M100" s="198"/>
      <c r="N100" s="198"/>
      <c r="O100" s="198"/>
      <c r="P100" s="198"/>
      <c r="Q100" s="198"/>
      <c r="R100" s="198"/>
      <c r="S100" s="198"/>
      <c r="T100" s="198"/>
      <c r="U100" s="198"/>
      <c r="V100" s="198"/>
      <c r="W100" s="119"/>
      <c r="X100" s="199" t="s">
        <v>338</v>
      </c>
      <c r="Y100" s="199"/>
      <c r="Z100" s="199"/>
      <c r="AA100" s="199"/>
      <c r="AB100" s="199"/>
      <c r="AC100" s="199"/>
      <c r="AD100" s="199"/>
      <c r="AE100" s="199"/>
      <c r="AF100" s="199"/>
      <c r="AG100" s="199"/>
      <c r="AH100" s="199"/>
    </row>
    <row r="101" spans="1:34" x14ac:dyDescent="0.25">
      <c r="A101" s="37"/>
      <c r="B101" s="3"/>
      <c r="C101" s="3"/>
      <c r="D101" s="11"/>
      <c r="E101" s="11"/>
      <c r="F101" s="12"/>
      <c r="G101" s="3"/>
      <c r="H101" s="11"/>
      <c r="I101" s="11"/>
      <c r="J101" s="3"/>
      <c r="K101" s="3"/>
      <c r="L101" s="11"/>
      <c r="M101" s="11"/>
      <c r="N101" s="3"/>
      <c r="O101" s="3"/>
      <c r="P101" s="11"/>
      <c r="Q101" s="11"/>
      <c r="R101" s="3"/>
      <c r="S101" s="3"/>
      <c r="T101" s="11"/>
      <c r="U101" s="11"/>
      <c r="V101" s="38"/>
      <c r="W101" s="119"/>
      <c r="X101" s="209"/>
      <c r="Y101" s="209"/>
      <c r="Z101" s="209"/>
      <c r="AA101" s="209"/>
      <c r="AB101" s="209"/>
      <c r="AC101" s="209"/>
      <c r="AD101" s="209"/>
      <c r="AE101" s="209"/>
      <c r="AF101" s="209"/>
      <c r="AG101" s="209"/>
      <c r="AH101" s="209"/>
    </row>
    <row r="102" spans="1:34" s="159" customFormat="1" x14ac:dyDescent="0.25">
      <c r="A102" s="189" t="s">
        <v>42</v>
      </c>
      <c r="B102" s="189"/>
      <c r="C102" s="189"/>
      <c r="D102" s="189"/>
      <c r="E102" s="189"/>
      <c r="F102" s="189"/>
      <c r="G102" s="189" t="s">
        <v>351</v>
      </c>
      <c r="H102" s="189"/>
      <c r="I102" s="189"/>
      <c r="J102" s="189"/>
      <c r="K102" s="189"/>
      <c r="L102" s="189"/>
      <c r="M102" s="189" t="s">
        <v>89</v>
      </c>
      <c r="N102" s="189"/>
      <c r="O102" s="189"/>
      <c r="P102" s="189"/>
      <c r="Q102" s="189" t="str">
        <f>+Q86</f>
        <v>LOTE 2</v>
      </c>
      <c r="R102" s="189"/>
      <c r="S102" s="189"/>
      <c r="T102" s="189"/>
      <c r="U102" s="189"/>
      <c r="V102" s="189"/>
      <c r="W102" s="119"/>
      <c r="X102" s="189" t="s">
        <v>42</v>
      </c>
      <c r="Y102" s="189"/>
      <c r="Z102" s="189" t="s">
        <v>351</v>
      </c>
      <c r="AA102" s="189"/>
      <c r="AB102" s="189"/>
      <c r="AC102" s="189"/>
      <c r="AD102" s="189"/>
      <c r="AE102" s="189" t="str">
        <f>+M102</f>
        <v>TEC-6</v>
      </c>
      <c r="AF102" s="189"/>
      <c r="AG102" s="189" t="str">
        <f>+Q102</f>
        <v>LOTE 2</v>
      </c>
      <c r="AH102" s="189"/>
    </row>
    <row r="103" spans="1:34" s="18" customFormat="1" x14ac:dyDescent="0.25">
      <c r="A103" s="41"/>
      <c r="D103" s="20"/>
      <c r="F103" s="20"/>
      <c r="H103" s="21"/>
      <c r="I103" s="22"/>
      <c r="L103" s="21"/>
      <c r="M103" s="22"/>
      <c r="P103" s="21"/>
      <c r="Q103" s="22"/>
      <c r="T103" s="22"/>
      <c r="U103" s="22"/>
      <c r="V103" s="42"/>
      <c r="W103" s="119"/>
      <c r="X103" s="209"/>
      <c r="Y103" s="209"/>
      <c r="Z103" s="209"/>
      <c r="AA103" s="209"/>
      <c r="AB103" s="209"/>
      <c r="AC103" s="209"/>
      <c r="AD103" s="209"/>
      <c r="AE103" s="209"/>
      <c r="AF103" s="209"/>
      <c r="AG103" s="209"/>
      <c r="AH103" s="209"/>
    </row>
    <row r="104" spans="1:34" s="159" customFormat="1" x14ac:dyDescent="0.25">
      <c r="A104" s="189" t="s">
        <v>123</v>
      </c>
      <c r="B104" s="189"/>
      <c r="C104" s="189" t="s">
        <v>131</v>
      </c>
      <c r="D104" s="189"/>
      <c r="E104" s="189"/>
      <c r="F104" s="76">
        <v>200</v>
      </c>
      <c r="G104" s="189" t="s">
        <v>132</v>
      </c>
      <c r="H104" s="189"/>
      <c r="I104" s="189"/>
      <c r="J104" s="77">
        <v>52</v>
      </c>
      <c r="K104" s="189" t="s">
        <v>128</v>
      </c>
      <c r="L104" s="189"/>
      <c r="M104" s="189"/>
      <c r="N104" s="77">
        <v>50</v>
      </c>
      <c r="O104" s="189" t="s">
        <v>129</v>
      </c>
      <c r="P104" s="189"/>
      <c r="Q104" s="189"/>
      <c r="R104" s="77">
        <v>50</v>
      </c>
      <c r="S104" s="189" t="s">
        <v>130</v>
      </c>
      <c r="T104" s="189"/>
      <c r="U104" s="189"/>
      <c r="V104" s="77">
        <v>13</v>
      </c>
      <c r="W104" s="119"/>
      <c r="X104" s="189" t="s">
        <v>123</v>
      </c>
      <c r="Y104" s="189"/>
      <c r="Z104" s="189"/>
      <c r="AA104" s="189"/>
      <c r="AB104" s="189"/>
      <c r="AC104" s="189"/>
      <c r="AD104" s="189"/>
      <c r="AE104" s="189" t="s">
        <v>43</v>
      </c>
      <c r="AF104" s="189"/>
      <c r="AG104" s="189"/>
      <c r="AH104" s="77">
        <f>+V104+R104+N104+F104+J104</f>
        <v>365</v>
      </c>
    </row>
    <row r="105" spans="1:34" ht="15" customHeight="1" x14ac:dyDescent="0.25">
      <c r="A105" s="78" t="s">
        <v>102</v>
      </c>
      <c r="B105" s="190" t="s">
        <v>137</v>
      </c>
      <c r="C105" s="74" t="s">
        <v>41</v>
      </c>
      <c r="D105" s="75" t="s">
        <v>159</v>
      </c>
      <c r="E105" s="75" t="s">
        <v>44</v>
      </c>
      <c r="F105" s="79" t="s">
        <v>169</v>
      </c>
      <c r="G105" s="74" t="s">
        <v>41</v>
      </c>
      <c r="H105" s="75" t="s">
        <v>159</v>
      </c>
      <c r="I105" s="75" t="s">
        <v>44</v>
      </c>
      <c r="J105" s="79" t="s">
        <v>169</v>
      </c>
      <c r="K105" s="74" t="s">
        <v>41</v>
      </c>
      <c r="L105" s="75" t="s">
        <v>159</v>
      </c>
      <c r="M105" s="75" t="s">
        <v>44</v>
      </c>
      <c r="N105" s="79" t="s">
        <v>169</v>
      </c>
      <c r="O105" s="74" t="s">
        <v>41</v>
      </c>
      <c r="P105" s="75" t="s">
        <v>159</v>
      </c>
      <c r="Q105" s="75" t="s">
        <v>44</v>
      </c>
      <c r="R105" s="79" t="s">
        <v>169</v>
      </c>
      <c r="S105" s="74" t="s">
        <v>41</v>
      </c>
      <c r="T105" s="75" t="s">
        <v>159</v>
      </c>
      <c r="U105" s="75" t="s">
        <v>44</v>
      </c>
      <c r="V105" s="79" t="s">
        <v>169</v>
      </c>
      <c r="W105" s="119"/>
      <c r="X105" s="78" t="s">
        <v>102</v>
      </c>
      <c r="Y105" s="211" t="s">
        <v>138</v>
      </c>
      <c r="Z105" s="78" t="s">
        <v>125</v>
      </c>
      <c r="AA105" s="74" t="s">
        <v>104</v>
      </c>
      <c r="AB105" s="113" t="s">
        <v>160</v>
      </c>
      <c r="AC105" s="114" t="s">
        <v>136</v>
      </c>
      <c r="AD105" s="81" t="s">
        <v>133</v>
      </c>
      <c r="AE105" s="111" t="s">
        <v>41</v>
      </c>
      <c r="AF105" s="74" t="s">
        <v>45</v>
      </c>
      <c r="AG105" s="75" t="s">
        <v>46</v>
      </c>
      <c r="AH105" s="210" t="s">
        <v>346</v>
      </c>
    </row>
    <row r="106" spans="1:34" x14ac:dyDescent="0.25">
      <c r="A106" s="74" t="s">
        <v>103</v>
      </c>
      <c r="B106" s="190"/>
      <c r="C106" s="74" t="s">
        <v>124</v>
      </c>
      <c r="D106" s="75" t="s">
        <v>173</v>
      </c>
      <c r="E106" s="75" t="s">
        <v>48</v>
      </c>
      <c r="F106" s="80" t="s">
        <v>172</v>
      </c>
      <c r="G106" s="74" t="s">
        <v>124</v>
      </c>
      <c r="H106" s="75" t="s">
        <v>173</v>
      </c>
      <c r="I106" s="75" t="s">
        <v>48</v>
      </c>
      <c r="J106" s="80" t="s">
        <v>172</v>
      </c>
      <c r="K106" s="74" t="s">
        <v>124</v>
      </c>
      <c r="L106" s="75" t="s">
        <v>173</v>
      </c>
      <c r="M106" s="75" t="s">
        <v>48</v>
      </c>
      <c r="N106" s="80" t="s">
        <v>172</v>
      </c>
      <c r="O106" s="74" t="s">
        <v>124</v>
      </c>
      <c r="P106" s="75" t="s">
        <v>173</v>
      </c>
      <c r="Q106" s="75" t="s">
        <v>48</v>
      </c>
      <c r="R106" s="80" t="s">
        <v>172</v>
      </c>
      <c r="S106" s="74" t="s">
        <v>124</v>
      </c>
      <c r="T106" s="75" t="s">
        <v>173</v>
      </c>
      <c r="U106" s="75" t="s">
        <v>48</v>
      </c>
      <c r="V106" s="80" t="s">
        <v>172</v>
      </c>
      <c r="W106" s="119"/>
      <c r="X106" s="74" t="s">
        <v>103</v>
      </c>
      <c r="Y106" s="211"/>
      <c r="Z106" s="74" t="s">
        <v>126</v>
      </c>
      <c r="AA106" s="74" t="s">
        <v>170</v>
      </c>
      <c r="AB106" s="113" t="s">
        <v>158</v>
      </c>
      <c r="AC106" s="114" t="s">
        <v>134</v>
      </c>
      <c r="AD106" s="81" t="s">
        <v>135</v>
      </c>
      <c r="AE106" s="74" t="s">
        <v>47</v>
      </c>
      <c r="AF106" s="112" t="s">
        <v>167</v>
      </c>
      <c r="AG106" s="75" t="s">
        <v>171</v>
      </c>
      <c r="AH106" s="210"/>
    </row>
    <row r="107" spans="1:34" s="133" customFormat="1" x14ac:dyDescent="0.25">
      <c r="A107" s="46">
        <v>7001</v>
      </c>
      <c r="B107" s="118" t="s">
        <v>288</v>
      </c>
      <c r="C107" s="46">
        <v>8</v>
      </c>
      <c r="D107" s="46">
        <v>64</v>
      </c>
      <c r="E107" s="96">
        <v>1952</v>
      </c>
      <c r="F107" s="96">
        <v>98.372106099361346</v>
      </c>
      <c r="G107" s="46">
        <v>7</v>
      </c>
      <c r="H107" s="46">
        <v>51</v>
      </c>
      <c r="I107" s="96">
        <v>1555.5</v>
      </c>
      <c r="J107" s="96">
        <v>78.390272047928576</v>
      </c>
      <c r="K107" s="46">
        <v>4</v>
      </c>
      <c r="L107" s="46">
        <v>32</v>
      </c>
      <c r="M107" s="96">
        <v>976</v>
      </c>
      <c r="N107" s="96">
        <v>49.186053049680673</v>
      </c>
      <c r="O107" s="46">
        <v>3</v>
      </c>
      <c r="P107" s="46">
        <v>26</v>
      </c>
      <c r="Q107" s="96">
        <v>793</v>
      </c>
      <c r="R107" s="96">
        <v>39.963668102865547</v>
      </c>
      <c r="S107" s="46">
        <v>3</v>
      </c>
      <c r="T107" s="46">
        <v>26</v>
      </c>
      <c r="U107" s="96">
        <v>793</v>
      </c>
      <c r="V107" s="46">
        <v>39.963668102865547</v>
      </c>
      <c r="W107" s="119"/>
      <c r="X107" s="121">
        <f t="shared" ref="X107:X112" si="21">+A107</f>
        <v>7001</v>
      </c>
      <c r="Y107" s="122" t="str">
        <f t="shared" ref="Y107:Y112" si="22">+B107</f>
        <v>BRT: TERMINAL VIDA NOVA / TERMINAL CENTRAL (PARADOR)</v>
      </c>
      <c r="Z107" s="46" t="s">
        <v>326</v>
      </c>
      <c r="AA107" s="46">
        <v>82.223849468151258</v>
      </c>
      <c r="AB107" s="46">
        <v>30.5</v>
      </c>
      <c r="AC107" s="46">
        <v>24</v>
      </c>
      <c r="AD107" s="46">
        <v>12</v>
      </c>
      <c r="AE107" s="46">
        <f t="shared" ref="AE107:AE112" si="23">+C107</f>
        <v>8</v>
      </c>
      <c r="AF107" s="46">
        <f t="shared" ref="AF107:AF112" si="24">(((+E107*$F$5)+(I107*$J$5)+(M107*$N$5)+(Q107*$R$5)+(U107*$V$5)))*1.04</f>
        <v>592846.80000000005</v>
      </c>
      <c r="AG107" s="96">
        <f t="shared" ref="AG107:AG112" si="25">+D107*$F$5+H107*$J$5+L107*$N$5+P107*$R$5+T107*$V$5</f>
        <v>18690</v>
      </c>
      <c r="AH107" s="96">
        <f t="shared" ref="AH107:AH112" si="26">(+F107*$F$5+J107*$J$5+N107*$N$5+R107*$R$5+(V107*$V$5*2))*1.04</f>
        <v>30417.147066453032</v>
      </c>
    </row>
    <row r="108" spans="1:34" s="133" customFormat="1" x14ac:dyDescent="0.25">
      <c r="A108" s="46">
        <v>7002</v>
      </c>
      <c r="B108" s="118" t="s">
        <v>287</v>
      </c>
      <c r="C108" s="46">
        <v>8</v>
      </c>
      <c r="D108" s="46">
        <v>96</v>
      </c>
      <c r="E108" s="96">
        <v>2102.3999999999996</v>
      </c>
      <c r="F108" s="96">
        <v>92.9834438556029</v>
      </c>
      <c r="G108" s="46">
        <v>7</v>
      </c>
      <c r="H108" s="46">
        <v>76</v>
      </c>
      <c r="I108" s="96">
        <v>1664.3999999999999</v>
      </c>
      <c r="J108" s="96">
        <v>73.611893052352301</v>
      </c>
      <c r="K108" s="46">
        <v>4</v>
      </c>
      <c r="L108" s="46">
        <v>48</v>
      </c>
      <c r="M108" s="96">
        <v>1051.1999999999998</v>
      </c>
      <c r="N108" s="96">
        <v>46.49172192780145</v>
      </c>
      <c r="O108" s="46">
        <v>3</v>
      </c>
      <c r="P108" s="46">
        <v>39</v>
      </c>
      <c r="Q108" s="96">
        <v>854.09999999999991</v>
      </c>
      <c r="R108" s="96">
        <v>37.774524066338678</v>
      </c>
      <c r="S108" s="46">
        <v>3</v>
      </c>
      <c r="T108" s="46">
        <v>39</v>
      </c>
      <c r="U108" s="96">
        <v>854.09999999999991</v>
      </c>
      <c r="V108" s="46">
        <v>37.774524066338678</v>
      </c>
      <c r="W108" s="119"/>
      <c r="X108" s="121">
        <f t="shared" si="21"/>
        <v>7002</v>
      </c>
      <c r="Y108" s="122" t="str">
        <f t="shared" si="22"/>
        <v>BRT: TERMINAL OURO VERDE / TERMINAL CENTRAL (EXPRESSO)</v>
      </c>
      <c r="Z108" s="46" t="s">
        <v>326</v>
      </c>
      <c r="AA108" s="46">
        <v>48.114652409751812</v>
      </c>
      <c r="AB108" s="46">
        <v>21.9</v>
      </c>
      <c r="AC108" s="46">
        <v>30</v>
      </c>
      <c r="AD108" s="46">
        <v>8</v>
      </c>
      <c r="AE108" s="46">
        <f t="shared" si="23"/>
        <v>8</v>
      </c>
      <c r="AF108" s="46">
        <f t="shared" si="24"/>
        <v>637932.98400000005</v>
      </c>
      <c r="AG108" s="96">
        <f t="shared" si="25"/>
        <v>28009</v>
      </c>
      <c r="AH108" s="96">
        <f t="shared" si="26"/>
        <v>28724.755420685702</v>
      </c>
    </row>
    <row r="109" spans="1:34" s="133" customFormat="1" x14ac:dyDescent="0.25">
      <c r="A109" s="46">
        <v>7003</v>
      </c>
      <c r="B109" s="118" t="s">
        <v>290</v>
      </c>
      <c r="C109" s="46">
        <v>7</v>
      </c>
      <c r="D109" s="46">
        <v>59</v>
      </c>
      <c r="E109" s="96">
        <v>1663.8</v>
      </c>
      <c r="F109" s="96">
        <v>85.258233189616391</v>
      </c>
      <c r="G109" s="46">
        <v>6</v>
      </c>
      <c r="H109" s="46">
        <v>47</v>
      </c>
      <c r="I109" s="96">
        <v>1325.3999999999999</v>
      </c>
      <c r="J109" s="96">
        <v>67.917575591728308</v>
      </c>
      <c r="K109" s="46">
        <v>4</v>
      </c>
      <c r="L109" s="46">
        <v>30</v>
      </c>
      <c r="M109" s="96">
        <v>846</v>
      </c>
      <c r="N109" s="96">
        <v>43.351643994720199</v>
      </c>
      <c r="O109" s="46">
        <v>3</v>
      </c>
      <c r="P109" s="46">
        <v>24</v>
      </c>
      <c r="Q109" s="96">
        <v>676.8</v>
      </c>
      <c r="R109" s="96">
        <v>34.681315195776158</v>
      </c>
      <c r="S109" s="46">
        <v>3</v>
      </c>
      <c r="T109" s="46">
        <v>24</v>
      </c>
      <c r="U109" s="96">
        <v>676.8</v>
      </c>
      <c r="V109" s="46">
        <v>34.681315195776158</v>
      </c>
      <c r="W109" s="119"/>
      <c r="X109" s="121">
        <f t="shared" si="21"/>
        <v>7003</v>
      </c>
      <c r="Y109" s="122" t="str">
        <f t="shared" si="22"/>
        <v>BRT: TERMINAL OURO VERDE / TERMINAL MERCADO (PARADOR)</v>
      </c>
      <c r="Z109" s="46" t="s">
        <v>326</v>
      </c>
      <c r="AA109" s="46">
        <v>76.703287989440398</v>
      </c>
      <c r="AB109" s="46">
        <v>28.2</v>
      </c>
      <c r="AC109" s="46">
        <v>24</v>
      </c>
      <c r="AD109" s="46">
        <v>13</v>
      </c>
      <c r="AE109" s="46">
        <f t="shared" si="23"/>
        <v>7</v>
      </c>
      <c r="AF109" s="46">
        <f t="shared" si="24"/>
        <v>506083.96800000005</v>
      </c>
      <c r="AG109" s="96">
        <f t="shared" si="25"/>
        <v>17256</v>
      </c>
      <c r="AH109" s="96">
        <f t="shared" si="26"/>
        <v>26402.191632240472</v>
      </c>
    </row>
    <row r="110" spans="1:34" s="133" customFormat="1" x14ac:dyDescent="0.25">
      <c r="A110" s="46">
        <v>7004</v>
      </c>
      <c r="B110" s="118" t="s">
        <v>270</v>
      </c>
      <c r="C110" s="46">
        <v>6</v>
      </c>
      <c r="D110" s="46">
        <v>85</v>
      </c>
      <c r="E110" s="96">
        <v>1283.5</v>
      </c>
      <c r="F110" s="96">
        <v>72.217408702843485</v>
      </c>
      <c r="G110" s="46">
        <v>5</v>
      </c>
      <c r="H110" s="46">
        <v>68</v>
      </c>
      <c r="I110" s="96">
        <v>1026.8</v>
      </c>
      <c r="J110" s="96">
        <v>57.7739269622748</v>
      </c>
      <c r="K110" s="46">
        <v>3</v>
      </c>
      <c r="L110" s="46">
        <v>43</v>
      </c>
      <c r="M110" s="96">
        <v>649.29999999999995</v>
      </c>
      <c r="N110" s="96">
        <v>36.533512637909062</v>
      </c>
      <c r="O110" s="46">
        <v>2</v>
      </c>
      <c r="P110" s="46">
        <v>34</v>
      </c>
      <c r="Q110" s="96">
        <v>513.4</v>
      </c>
      <c r="R110" s="96">
        <v>28.8869634811374</v>
      </c>
      <c r="S110" s="46">
        <v>2</v>
      </c>
      <c r="T110" s="46">
        <v>34</v>
      </c>
      <c r="U110" s="96">
        <v>513.4</v>
      </c>
      <c r="V110" s="46">
        <v>28.8869634811374</v>
      </c>
      <c r="W110" s="119"/>
      <c r="X110" s="121">
        <f t="shared" si="21"/>
        <v>7004</v>
      </c>
      <c r="Y110" s="122" t="str">
        <f t="shared" si="22"/>
        <v>BRT: TERMINAL SANTA LÚCIA / TERMINAL CENTRAL (PARADOR)</v>
      </c>
      <c r="Z110" s="46" t="s">
        <v>326</v>
      </c>
      <c r="AA110" s="46">
        <v>40.976994378477762</v>
      </c>
      <c r="AB110" s="46">
        <v>15.1</v>
      </c>
      <c r="AC110" s="46">
        <v>24</v>
      </c>
      <c r="AD110" s="46">
        <v>9</v>
      </c>
      <c r="AE110" s="46">
        <f t="shared" si="23"/>
        <v>6</v>
      </c>
      <c r="AF110" s="46">
        <f t="shared" si="24"/>
        <v>389898.91200000001</v>
      </c>
      <c r="AG110" s="96">
        <f t="shared" si="25"/>
        <v>24828</v>
      </c>
      <c r="AH110" s="96">
        <f t="shared" si="26"/>
        <v>22328.60323103164</v>
      </c>
    </row>
    <row r="111" spans="1:34" s="133" customFormat="1" x14ac:dyDescent="0.25">
      <c r="A111" s="46">
        <v>7005</v>
      </c>
      <c r="B111" s="118" t="s">
        <v>266</v>
      </c>
      <c r="C111" s="46">
        <v>4</v>
      </c>
      <c r="D111" s="46">
        <v>70</v>
      </c>
      <c r="E111" s="96">
        <v>742</v>
      </c>
      <c r="F111" s="96">
        <v>47.126294620622701</v>
      </c>
      <c r="G111" s="46">
        <v>4</v>
      </c>
      <c r="H111" s="46">
        <v>56</v>
      </c>
      <c r="I111" s="96">
        <v>593.6</v>
      </c>
      <c r="J111" s="96">
        <v>37.70103569649816</v>
      </c>
      <c r="K111" s="46">
        <v>2</v>
      </c>
      <c r="L111" s="46">
        <v>35</v>
      </c>
      <c r="M111" s="96">
        <v>371</v>
      </c>
      <c r="N111" s="96">
        <v>23.563147310311351</v>
      </c>
      <c r="O111" s="46">
        <v>2</v>
      </c>
      <c r="P111" s="46">
        <v>28</v>
      </c>
      <c r="Q111" s="96">
        <v>296.8</v>
      </c>
      <c r="R111" s="96">
        <v>18.85051784824908</v>
      </c>
      <c r="S111" s="46">
        <v>2</v>
      </c>
      <c r="T111" s="46">
        <v>28</v>
      </c>
      <c r="U111" s="96">
        <v>296.8</v>
      </c>
      <c r="V111" s="46">
        <v>18.85051784824908</v>
      </c>
      <c r="W111" s="119"/>
      <c r="X111" s="121">
        <f t="shared" si="21"/>
        <v>7005</v>
      </c>
      <c r="Y111" s="122" t="str">
        <f t="shared" si="22"/>
        <v>BRT: TERMINAL CAMPOS ELÍSEOS / TERMINAL CENTRAL (PARADOR)</v>
      </c>
      <c r="Z111" s="46" t="s">
        <v>326</v>
      </c>
      <c r="AA111" s="46">
        <v>30.393966817676599</v>
      </c>
      <c r="AB111" s="46">
        <v>10.6</v>
      </c>
      <c r="AC111" s="46">
        <v>24</v>
      </c>
      <c r="AD111" s="46">
        <v>11</v>
      </c>
      <c r="AE111" s="46">
        <f t="shared" si="23"/>
        <v>4</v>
      </c>
      <c r="AF111" s="46">
        <f t="shared" si="24"/>
        <v>225176.22400000002</v>
      </c>
      <c r="AG111" s="96">
        <f t="shared" si="25"/>
        <v>20426</v>
      </c>
      <c r="AH111" s="96">
        <f t="shared" si="26"/>
        <v>14556.369882417941</v>
      </c>
    </row>
    <row r="112" spans="1:34" s="133" customFormat="1" x14ac:dyDescent="0.25">
      <c r="A112" s="46">
        <v>7301</v>
      </c>
      <c r="B112" s="118" t="s">
        <v>284</v>
      </c>
      <c r="C112" s="46">
        <v>16</v>
      </c>
      <c r="D112" s="46">
        <v>64</v>
      </c>
      <c r="E112" s="96">
        <v>3545.6</v>
      </c>
      <c r="F112" s="96">
        <v>195.2</v>
      </c>
      <c r="G112" s="46">
        <v>13</v>
      </c>
      <c r="H112" s="46">
        <v>51</v>
      </c>
      <c r="I112" s="96">
        <v>2825.4</v>
      </c>
      <c r="J112" s="96">
        <v>155.55000000000001</v>
      </c>
      <c r="K112" s="46">
        <v>8</v>
      </c>
      <c r="L112" s="46">
        <v>32</v>
      </c>
      <c r="M112" s="96">
        <v>1772.8</v>
      </c>
      <c r="N112" s="96">
        <v>97.6</v>
      </c>
      <c r="O112" s="46">
        <v>6</v>
      </c>
      <c r="P112" s="46">
        <v>26</v>
      </c>
      <c r="Q112" s="96">
        <v>1440.3999999999999</v>
      </c>
      <c r="R112" s="96">
        <v>79.3</v>
      </c>
      <c r="S112" s="46">
        <v>6</v>
      </c>
      <c r="T112" s="46">
        <v>26</v>
      </c>
      <c r="U112" s="96">
        <v>1440.3999999999999</v>
      </c>
      <c r="V112" s="46">
        <v>79.3</v>
      </c>
      <c r="W112" s="119"/>
      <c r="X112" s="121">
        <f t="shared" si="21"/>
        <v>7301</v>
      </c>
      <c r="Y112" s="122" t="str">
        <f t="shared" si="22"/>
        <v>TERMINAL OURO VERDE/ TERMINAL BARÃO GERALDO - VIA DOM PEDRO</v>
      </c>
      <c r="Z112" s="46" t="s">
        <v>326</v>
      </c>
      <c r="AA112" s="46">
        <v>173</v>
      </c>
      <c r="AB112" s="46">
        <v>55.4</v>
      </c>
      <c r="AC112" s="46">
        <v>19.23121387283237</v>
      </c>
      <c r="AD112" s="46">
        <v>12</v>
      </c>
      <c r="AE112" s="46">
        <f t="shared" si="23"/>
        <v>16</v>
      </c>
      <c r="AF112" s="46">
        <f t="shared" si="24"/>
        <v>1076843.04</v>
      </c>
      <c r="AG112" s="96">
        <f t="shared" si="25"/>
        <v>18690</v>
      </c>
      <c r="AH112" s="96">
        <f t="shared" si="26"/>
        <v>60356.816000000006</v>
      </c>
    </row>
    <row r="113" spans="1:34" s="143" customFormat="1" x14ac:dyDescent="0.25">
      <c r="A113" s="167"/>
      <c r="B113" s="168"/>
      <c r="C113" s="168"/>
      <c r="D113" s="168"/>
      <c r="E113" s="168"/>
      <c r="F113" s="168"/>
      <c r="G113" s="168"/>
      <c r="H113" s="168"/>
      <c r="I113" s="168"/>
      <c r="J113" s="168"/>
      <c r="K113" s="168"/>
      <c r="L113" s="168"/>
      <c r="M113" s="168"/>
      <c r="N113" s="168"/>
      <c r="O113" s="168"/>
      <c r="P113" s="168"/>
      <c r="Q113" s="168"/>
      <c r="R113" s="168"/>
      <c r="S113" s="168"/>
      <c r="T113" s="168"/>
      <c r="U113" s="168"/>
      <c r="V113" s="169"/>
      <c r="W113" s="119"/>
      <c r="X113" s="209"/>
      <c r="Y113" s="209"/>
      <c r="Z113" s="209"/>
      <c r="AA113" s="209"/>
      <c r="AB113" s="209"/>
      <c r="AC113" s="209"/>
      <c r="AD113" s="209"/>
      <c r="AE113" s="209"/>
      <c r="AF113" s="209"/>
      <c r="AG113" s="209"/>
      <c r="AH113" s="209"/>
    </row>
    <row r="114" spans="1:34" x14ac:dyDescent="0.25">
      <c r="A114" s="182" t="s">
        <v>345</v>
      </c>
      <c r="B114" s="183"/>
      <c r="C114" s="189" t="s">
        <v>131</v>
      </c>
      <c r="D114" s="189"/>
      <c r="E114" s="189"/>
      <c r="F114" s="76">
        <f>+F104</f>
        <v>200</v>
      </c>
      <c r="G114" s="189" t="s">
        <v>132</v>
      </c>
      <c r="H114" s="189"/>
      <c r="I114" s="189"/>
      <c r="J114" s="76">
        <f>+J104</f>
        <v>52</v>
      </c>
      <c r="K114" s="189" t="s">
        <v>128</v>
      </c>
      <c r="L114" s="189"/>
      <c r="M114" s="189"/>
      <c r="N114" s="76">
        <f>+N104</f>
        <v>50</v>
      </c>
      <c r="O114" s="189" t="s">
        <v>129</v>
      </c>
      <c r="P114" s="189"/>
      <c r="Q114" s="189"/>
      <c r="R114" s="76">
        <f>+R104</f>
        <v>50</v>
      </c>
      <c r="S114" s="189" t="s">
        <v>130</v>
      </c>
      <c r="T114" s="189"/>
      <c r="U114" s="189"/>
      <c r="V114" s="76">
        <f>+V104</f>
        <v>13</v>
      </c>
      <c r="W114" s="119"/>
      <c r="X114" s="37"/>
      <c r="Y114" s="29"/>
      <c r="Z114" s="27"/>
      <c r="AA114" s="3"/>
      <c r="AB114" s="28"/>
      <c r="AC114" s="182" t="s">
        <v>345</v>
      </c>
      <c r="AD114" s="183"/>
      <c r="AE114" s="189" t="s">
        <v>139</v>
      </c>
      <c r="AF114" s="189"/>
      <c r="AG114" s="189"/>
      <c r="AH114" s="77">
        <f>+V114+R114+N114+F114+J114</f>
        <v>365</v>
      </c>
    </row>
    <row r="115" spans="1:34" x14ac:dyDescent="0.25">
      <c r="A115" s="184"/>
      <c r="B115" s="185"/>
      <c r="C115" s="74" t="s">
        <v>163</v>
      </c>
      <c r="D115" s="75" t="s">
        <v>164</v>
      </c>
      <c r="E115" s="75" t="s">
        <v>165</v>
      </c>
      <c r="F115" s="79" t="s">
        <v>161</v>
      </c>
      <c r="G115" s="74" t="s">
        <v>163</v>
      </c>
      <c r="H115" s="75" t="s">
        <v>164</v>
      </c>
      <c r="I115" s="75" t="s">
        <v>165</v>
      </c>
      <c r="J115" s="79" t="s">
        <v>161</v>
      </c>
      <c r="K115" s="74" t="s">
        <v>163</v>
      </c>
      <c r="L115" s="75" t="s">
        <v>164</v>
      </c>
      <c r="M115" s="75" t="s">
        <v>165</v>
      </c>
      <c r="N115" s="79" t="s">
        <v>161</v>
      </c>
      <c r="O115" s="74" t="s">
        <v>163</v>
      </c>
      <c r="P115" s="75" t="s">
        <v>164</v>
      </c>
      <c r="Q115" s="75" t="s">
        <v>165</v>
      </c>
      <c r="R115" s="79" t="s">
        <v>161</v>
      </c>
      <c r="S115" s="74" t="s">
        <v>163</v>
      </c>
      <c r="T115" s="75" t="s">
        <v>164</v>
      </c>
      <c r="U115" s="75" t="s">
        <v>165</v>
      </c>
      <c r="V115" s="79" t="s">
        <v>161</v>
      </c>
      <c r="W115" s="119"/>
      <c r="X115" s="37"/>
      <c r="Y115" s="29"/>
      <c r="Z115" s="27"/>
      <c r="AA115" s="3"/>
      <c r="AB115" s="28"/>
      <c r="AC115" s="184"/>
      <c r="AD115" s="185"/>
      <c r="AE115" s="111" t="s">
        <v>41</v>
      </c>
      <c r="AF115" s="74" t="s">
        <v>140</v>
      </c>
      <c r="AG115" s="75" t="s">
        <v>46</v>
      </c>
      <c r="AH115" s="210" t="s">
        <v>342</v>
      </c>
    </row>
    <row r="116" spans="1:34" x14ac:dyDescent="0.25">
      <c r="A116" s="184"/>
      <c r="B116" s="185"/>
      <c r="C116" s="74" t="s">
        <v>162</v>
      </c>
      <c r="D116" s="75" t="s">
        <v>158</v>
      </c>
      <c r="E116" s="75" t="s">
        <v>48</v>
      </c>
      <c r="F116" s="79" t="s">
        <v>166</v>
      </c>
      <c r="G116" s="74" t="s">
        <v>162</v>
      </c>
      <c r="H116" s="75" t="s">
        <v>158</v>
      </c>
      <c r="I116" s="75" t="s">
        <v>48</v>
      </c>
      <c r="J116" s="79" t="s">
        <v>166</v>
      </c>
      <c r="K116" s="74" t="s">
        <v>162</v>
      </c>
      <c r="L116" s="75" t="s">
        <v>158</v>
      </c>
      <c r="M116" s="75" t="s">
        <v>48</v>
      </c>
      <c r="N116" s="79" t="s">
        <v>166</v>
      </c>
      <c r="O116" s="74" t="s">
        <v>162</v>
      </c>
      <c r="P116" s="75" t="s">
        <v>158</v>
      </c>
      <c r="Q116" s="75" t="s">
        <v>48</v>
      </c>
      <c r="R116" s="79" t="s">
        <v>166</v>
      </c>
      <c r="S116" s="74" t="s">
        <v>162</v>
      </c>
      <c r="T116" s="75" t="s">
        <v>158</v>
      </c>
      <c r="U116" s="75" t="s">
        <v>48</v>
      </c>
      <c r="V116" s="79" t="s">
        <v>166</v>
      </c>
      <c r="W116" s="119"/>
      <c r="X116" s="37"/>
      <c r="Y116" s="29"/>
      <c r="Z116" s="27"/>
      <c r="AA116" s="3"/>
      <c r="AB116" s="28"/>
      <c r="AC116" s="184"/>
      <c r="AD116" s="185"/>
      <c r="AE116" s="74" t="s">
        <v>47</v>
      </c>
      <c r="AF116" s="112" t="s">
        <v>50</v>
      </c>
      <c r="AG116" s="75" t="s">
        <v>49</v>
      </c>
      <c r="AH116" s="210"/>
    </row>
    <row r="117" spans="1:34" s="160" customFormat="1" x14ac:dyDescent="0.25">
      <c r="A117" s="186"/>
      <c r="B117" s="187"/>
      <c r="C117" s="111">
        <f t="shared" ref="C117:V117" si="27">SUM(C107:C112)</f>
        <v>49</v>
      </c>
      <c r="D117" s="111">
        <f t="shared" si="27"/>
        <v>438</v>
      </c>
      <c r="E117" s="111">
        <f t="shared" si="27"/>
        <v>11289.3</v>
      </c>
      <c r="F117" s="111">
        <f t="shared" si="27"/>
        <v>591.15748646804695</v>
      </c>
      <c r="G117" s="111">
        <f t="shared" si="27"/>
        <v>42</v>
      </c>
      <c r="H117" s="111">
        <f t="shared" si="27"/>
        <v>349</v>
      </c>
      <c r="I117" s="111">
        <f t="shared" si="27"/>
        <v>8991.1</v>
      </c>
      <c r="J117" s="111">
        <f t="shared" si="27"/>
        <v>470.94470335078216</v>
      </c>
      <c r="K117" s="111">
        <f t="shared" si="27"/>
        <v>25</v>
      </c>
      <c r="L117" s="111">
        <f t="shared" si="27"/>
        <v>220</v>
      </c>
      <c r="M117" s="111">
        <f t="shared" si="27"/>
        <v>5666.3</v>
      </c>
      <c r="N117" s="111">
        <f t="shared" si="27"/>
        <v>296.72607892042276</v>
      </c>
      <c r="O117" s="111">
        <f t="shared" si="27"/>
        <v>19</v>
      </c>
      <c r="P117" s="111">
        <f t="shared" si="27"/>
        <v>177</v>
      </c>
      <c r="Q117" s="111">
        <f t="shared" si="27"/>
        <v>4574.5</v>
      </c>
      <c r="R117" s="111">
        <f t="shared" si="27"/>
        <v>239.45698869436683</v>
      </c>
      <c r="S117" s="111">
        <f t="shared" si="27"/>
        <v>19</v>
      </c>
      <c r="T117" s="111">
        <f t="shared" si="27"/>
        <v>177</v>
      </c>
      <c r="U117" s="111">
        <f t="shared" si="27"/>
        <v>4574.5</v>
      </c>
      <c r="V117" s="111">
        <f t="shared" si="27"/>
        <v>239.45698869436683</v>
      </c>
      <c r="W117" s="119"/>
      <c r="X117" s="138"/>
      <c r="Y117" s="139"/>
      <c r="Z117" s="140"/>
      <c r="AA117" s="141"/>
      <c r="AB117" s="142"/>
      <c r="AC117" s="186"/>
      <c r="AD117" s="187"/>
      <c r="AE117" s="111">
        <f>SUM(AE107:AE112)</f>
        <v>49</v>
      </c>
      <c r="AF117" s="111">
        <f>SUM(AF107:AF112)</f>
        <v>3428781.9279999998</v>
      </c>
      <c r="AG117" s="111">
        <f>SUM(AG107:AG112)</f>
        <v>127899</v>
      </c>
      <c r="AH117" s="111">
        <f>SUM(AH107:AH112)</f>
        <v>182785.88323282881</v>
      </c>
    </row>
    <row r="118" spans="1:34" x14ac:dyDescent="0.25">
      <c r="D118" s="7"/>
      <c r="E118" s="7"/>
      <c r="F118" s="7"/>
      <c r="H118" s="7"/>
      <c r="I118" s="7"/>
      <c r="L118" s="7"/>
      <c r="M118" s="7"/>
      <c r="P118" s="7"/>
      <c r="Q118" s="7"/>
      <c r="T118" s="7"/>
      <c r="U118" s="7"/>
      <c r="W118" s="119"/>
      <c r="AE118" s="31"/>
      <c r="AF118" s="31"/>
      <c r="AG118" s="31"/>
      <c r="AH118" s="31"/>
    </row>
    <row r="119" spans="1:34" x14ac:dyDescent="0.25">
      <c r="D119" s="7"/>
      <c r="E119" s="7"/>
      <c r="F119" s="7"/>
      <c r="H119" s="7"/>
      <c r="I119" s="7"/>
      <c r="L119" s="7"/>
      <c r="M119" s="7"/>
      <c r="P119" s="7"/>
      <c r="Q119" s="7"/>
      <c r="T119" s="7"/>
      <c r="U119" s="7"/>
      <c r="W119" s="119"/>
    </row>
    <row r="120" spans="1:34" x14ac:dyDescent="0.25">
      <c r="W120" s="119"/>
      <c r="AE120" s="120"/>
      <c r="AF120" s="120"/>
      <c r="AG120" s="120"/>
      <c r="AH120" s="120"/>
    </row>
    <row r="122" spans="1:34" x14ac:dyDescent="0.25">
      <c r="AE122" s="120"/>
      <c r="AF122" s="120"/>
      <c r="AG122" s="120"/>
      <c r="AH122" s="120"/>
    </row>
  </sheetData>
  <mergeCells count="136">
    <mergeCell ref="A1:V1"/>
    <mergeCell ref="X1:AH1"/>
    <mergeCell ref="A3:F3"/>
    <mergeCell ref="G3:L3"/>
    <mergeCell ref="M3:P3"/>
    <mergeCell ref="Q3:V3"/>
    <mergeCell ref="X3:Y3"/>
    <mergeCell ref="AE3:AF3"/>
    <mergeCell ref="AG3:AH3"/>
    <mergeCell ref="X2:AH2"/>
    <mergeCell ref="Z3:AD3"/>
    <mergeCell ref="B6:B7"/>
    <mergeCell ref="Y6:Y7"/>
    <mergeCell ref="AH6:AH7"/>
    <mergeCell ref="C47:E47"/>
    <mergeCell ref="G47:I47"/>
    <mergeCell ref="K47:M47"/>
    <mergeCell ref="O47:Q47"/>
    <mergeCell ref="S47:U47"/>
    <mergeCell ref="A5:B5"/>
    <mergeCell ref="C5:E5"/>
    <mergeCell ref="G5:I5"/>
    <mergeCell ref="K5:M5"/>
    <mergeCell ref="O5:Q5"/>
    <mergeCell ref="S5:U5"/>
    <mergeCell ref="A58:B58"/>
    <mergeCell ref="C58:E58"/>
    <mergeCell ref="G58:I58"/>
    <mergeCell ref="K58:M58"/>
    <mergeCell ref="O58:Q58"/>
    <mergeCell ref="S58:U58"/>
    <mergeCell ref="X58:AD58"/>
    <mergeCell ref="AE58:AG58"/>
    <mergeCell ref="A54:V54"/>
    <mergeCell ref="X54:AH54"/>
    <mergeCell ref="A56:F56"/>
    <mergeCell ref="G56:L56"/>
    <mergeCell ref="M56:P56"/>
    <mergeCell ref="Q56:V56"/>
    <mergeCell ref="X56:Y56"/>
    <mergeCell ref="Z56:AD56"/>
    <mergeCell ref="AE56:AF56"/>
    <mergeCell ref="B59:B60"/>
    <mergeCell ref="Y59:Y60"/>
    <mergeCell ref="AH59:AH60"/>
    <mergeCell ref="C78:E78"/>
    <mergeCell ref="G78:I78"/>
    <mergeCell ref="K78:M78"/>
    <mergeCell ref="O78:Q78"/>
    <mergeCell ref="S78:U78"/>
    <mergeCell ref="AE78:AG78"/>
    <mergeCell ref="X87:AH87"/>
    <mergeCell ref="A84:V84"/>
    <mergeCell ref="X84:AH84"/>
    <mergeCell ref="A86:F86"/>
    <mergeCell ref="G86:L86"/>
    <mergeCell ref="M86:P86"/>
    <mergeCell ref="Q86:V86"/>
    <mergeCell ref="X86:Y86"/>
    <mergeCell ref="Z86:AD86"/>
    <mergeCell ref="AE86:AF86"/>
    <mergeCell ref="AG86:AH86"/>
    <mergeCell ref="K94:M94"/>
    <mergeCell ref="O94:Q94"/>
    <mergeCell ref="S94:U94"/>
    <mergeCell ref="AE94:AG94"/>
    <mergeCell ref="A88:B88"/>
    <mergeCell ref="C88:E88"/>
    <mergeCell ref="G88:I88"/>
    <mergeCell ref="K88:M88"/>
    <mergeCell ref="O88:Q88"/>
    <mergeCell ref="S88:U88"/>
    <mergeCell ref="X88:AD88"/>
    <mergeCell ref="AE88:AG88"/>
    <mergeCell ref="C104:E104"/>
    <mergeCell ref="G104:I104"/>
    <mergeCell ref="K104:M104"/>
    <mergeCell ref="O104:Q104"/>
    <mergeCell ref="S104:U104"/>
    <mergeCell ref="X104:AD104"/>
    <mergeCell ref="AE104:AG104"/>
    <mergeCell ref="A77:V77"/>
    <mergeCell ref="AH95:AH96"/>
    <mergeCell ref="A100:V100"/>
    <mergeCell ref="X100:AH100"/>
    <mergeCell ref="A102:F102"/>
    <mergeCell ref="G102:L102"/>
    <mergeCell ref="M102:P102"/>
    <mergeCell ref="Q102:V102"/>
    <mergeCell ref="X102:Y102"/>
    <mergeCell ref="Z102:AD102"/>
    <mergeCell ref="AE102:AF102"/>
    <mergeCell ref="AG102:AH102"/>
    <mergeCell ref="B89:B90"/>
    <mergeCell ref="Y89:Y90"/>
    <mergeCell ref="AH89:AH90"/>
    <mergeCell ref="C94:E94"/>
    <mergeCell ref="G94:I94"/>
    <mergeCell ref="A113:V113"/>
    <mergeCell ref="A93:V93"/>
    <mergeCell ref="A46:V46"/>
    <mergeCell ref="X93:AH93"/>
    <mergeCell ref="X101:AH101"/>
    <mergeCell ref="X103:AH103"/>
    <mergeCell ref="AH115:AH116"/>
    <mergeCell ref="A94:B97"/>
    <mergeCell ref="A114:B117"/>
    <mergeCell ref="A78:B81"/>
    <mergeCell ref="A47:B50"/>
    <mergeCell ref="X113:AH113"/>
    <mergeCell ref="AC94:AD97"/>
    <mergeCell ref="AC114:AD117"/>
    <mergeCell ref="B105:B106"/>
    <mergeCell ref="Y105:Y106"/>
    <mergeCell ref="AH105:AH106"/>
    <mergeCell ref="C114:E114"/>
    <mergeCell ref="G114:I114"/>
    <mergeCell ref="K114:M114"/>
    <mergeCell ref="O114:Q114"/>
    <mergeCell ref="S114:U114"/>
    <mergeCell ref="AE114:AG114"/>
    <mergeCell ref="A104:B104"/>
    <mergeCell ref="X4:AH4"/>
    <mergeCell ref="X46:AH46"/>
    <mergeCell ref="X55:AH55"/>
    <mergeCell ref="X77:AH77"/>
    <mergeCell ref="X85:AH85"/>
    <mergeCell ref="AC47:AD50"/>
    <mergeCell ref="AC78:AD81"/>
    <mergeCell ref="X57:AH57"/>
    <mergeCell ref="AH79:AH80"/>
    <mergeCell ref="AG56:AH56"/>
    <mergeCell ref="AE47:AG47"/>
    <mergeCell ref="AH48:AH49"/>
    <mergeCell ref="X5:AD5"/>
    <mergeCell ref="AE5:AG5"/>
  </mergeCells>
  <pageMargins left="0.19685039370078741" right="0.19685039370078741" top="0.39370078740157483" bottom="0.39370078740157483" header="0" footer="0"/>
  <pageSetup paperSize="9" scale="2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H59"/>
  <sheetViews>
    <sheetView zoomScale="55" zoomScaleNormal="55" workbookViewId="0">
      <selection sqref="A1:V1"/>
    </sheetView>
  </sheetViews>
  <sheetFormatPr defaultColWidth="12.28515625" defaultRowHeight="15" x14ac:dyDescent="0.25"/>
  <cols>
    <col min="1" max="1" width="8.5703125" style="7" bestFit="1" customWidth="1"/>
    <col min="2" max="2" width="71.42578125" style="7" bestFit="1" customWidth="1"/>
    <col min="3" max="3" width="9.85546875" style="7" bestFit="1" customWidth="1"/>
    <col min="4" max="4" width="15" style="30" bestFit="1" customWidth="1"/>
    <col min="5" max="5" width="10" style="30" bestFit="1" customWidth="1"/>
    <col min="6" max="6" width="13.5703125" style="31" bestFit="1" customWidth="1"/>
    <col min="7" max="7" width="9.85546875" style="7" bestFit="1" customWidth="1"/>
    <col min="8" max="8" width="15" style="30" bestFit="1" customWidth="1"/>
    <col min="9" max="9" width="10" style="30" bestFit="1" customWidth="1"/>
    <col min="10" max="10" width="13.5703125" style="7" bestFit="1" customWidth="1"/>
    <col min="11" max="11" width="9.85546875" style="7" bestFit="1" customWidth="1"/>
    <col min="12" max="12" width="15" style="30" bestFit="1" customWidth="1"/>
    <col min="13" max="13" width="10" style="30" bestFit="1" customWidth="1"/>
    <col min="14" max="14" width="13.5703125" style="7" bestFit="1" customWidth="1"/>
    <col min="15" max="15" width="9.85546875" style="7" bestFit="1" customWidth="1"/>
    <col min="16" max="16" width="15" style="30" bestFit="1" customWidth="1"/>
    <col min="17" max="17" width="10" style="30" bestFit="1" customWidth="1"/>
    <col min="18" max="18" width="13.5703125" style="7" bestFit="1" customWidth="1"/>
    <col min="19" max="19" width="9.85546875" style="7" bestFit="1" customWidth="1"/>
    <col min="20" max="20" width="15" style="30" bestFit="1" customWidth="1"/>
    <col min="21" max="21" width="10" style="30" bestFit="1" customWidth="1"/>
    <col min="22" max="22" width="13.5703125" style="7" bestFit="1" customWidth="1"/>
    <col min="23" max="23" width="12.28515625" style="7"/>
    <col min="24" max="24" width="8.5703125" style="7" bestFit="1" customWidth="1"/>
    <col min="25" max="25" width="71.42578125" style="6" bestFit="1" customWidth="1"/>
    <col min="26" max="26" width="9.28515625" style="32" bestFit="1" customWidth="1"/>
    <col min="27" max="27" width="12.5703125" style="7" bestFit="1" customWidth="1"/>
    <col min="28" max="28" width="12.140625" style="33" bestFit="1" customWidth="1"/>
    <col min="29" max="29" width="11.42578125" style="34" bestFit="1" customWidth="1"/>
    <col min="30" max="30" width="11.42578125" style="7" bestFit="1" customWidth="1"/>
    <col min="31" max="31" width="6" style="7" bestFit="1" customWidth="1"/>
    <col min="32" max="32" width="11.85546875" style="7" bestFit="1" customWidth="1"/>
    <col min="33" max="33" width="14.5703125" style="7" bestFit="1" customWidth="1"/>
    <col min="34" max="34" width="29.28515625" style="7" customWidth="1"/>
    <col min="35" max="16384" width="12.28515625" style="7"/>
  </cols>
  <sheetData>
    <row r="1" spans="1:34" s="103" customFormat="1" ht="15.75" thickBot="1" x14ac:dyDescent="0.3">
      <c r="A1" s="203" t="s">
        <v>168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5"/>
      <c r="X1" s="199" t="s">
        <v>338</v>
      </c>
      <c r="Y1" s="199"/>
      <c r="Z1" s="199"/>
      <c r="AA1" s="199"/>
      <c r="AB1" s="199"/>
      <c r="AC1" s="199"/>
      <c r="AD1" s="199"/>
      <c r="AE1" s="199"/>
      <c r="AF1" s="199"/>
      <c r="AG1" s="199"/>
      <c r="AH1" s="199"/>
    </row>
    <row r="2" spans="1:34" s="103" customFormat="1" x14ac:dyDescent="0.25">
      <c r="A2" s="116"/>
      <c r="B2" s="105"/>
      <c r="C2" s="105"/>
      <c r="D2" s="106"/>
      <c r="E2" s="106"/>
      <c r="F2" s="107"/>
      <c r="G2" s="105"/>
      <c r="H2" s="106"/>
      <c r="I2" s="106"/>
      <c r="J2" s="105"/>
      <c r="K2" s="105"/>
      <c r="L2" s="106"/>
      <c r="M2" s="106"/>
      <c r="N2" s="105"/>
      <c r="O2" s="105"/>
      <c r="P2" s="106"/>
      <c r="Q2" s="106"/>
      <c r="R2" s="105"/>
      <c r="S2" s="105"/>
      <c r="T2" s="106"/>
      <c r="U2" s="106"/>
      <c r="V2" s="117"/>
      <c r="X2" s="116"/>
      <c r="Y2" s="108"/>
      <c r="Z2" s="18"/>
      <c r="AA2" s="105"/>
      <c r="AB2" s="109"/>
      <c r="AC2" s="110"/>
      <c r="AD2" s="105"/>
      <c r="AE2" s="105"/>
      <c r="AF2" s="105"/>
      <c r="AG2" s="105"/>
      <c r="AH2" s="117"/>
    </row>
    <row r="3" spans="1:34" s="10" customFormat="1" x14ac:dyDescent="0.25">
      <c r="A3" s="189" t="s">
        <v>42</v>
      </c>
      <c r="B3" s="189"/>
      <c r="C3" s="189"/>
      <c r="D3" s="189"/>
      <c r="E3" s="189"/>
      <c r="F3" s="189"/>
      <c r="G3" s="189" t="s">
        <v>352</v>
      </c>
      <c r="H3" s="189"/>
      <c r="I3" s="189"/>
      <c r="J3" s="189"/>
      <c r="K3" s="189"/>
      <c r="L3" s="189"/>
      <c r="M3" s="189" t="s">
        <v>78</v>
      </c>
      <c r="N3" s="189"/>
      <c r="O3" s="189"/>
      <c r="P3" s="189"/>
      <c r="Q3" s="189" t="s">
        <v>327</v>
      </c>
      <c r="R3" s="189"/>
      <c r="S3" s="189"/>
      <c r="T3" s="189"/>
      <c r="U3" s="189"/>
      <c r="V3" s="189"/>
      <c r="X3" s="189" t="s">
        <v>42</v>
      </c>
      <c r="Y3" s="189"/>
      <c r="Z3" s="189" t="s">
        <v>352</v>
      </c>
      <c r="AA3" s="189"/>
      <c r="AB3" s="189"/>
      <c r="AC3" s="189"/>
      <c r="AD3" s="189"/>
      <c r="AE3" s="189" t="str">
        <f>+M3</f>
        <v>TEC-2</v>
      </c>
      <c r="AF3" s="189"/>
      <c r="AG3" s="189" t="str">
        <f>+Q3</f>
        <v>LOTE 3</v>
      </c>
      <c r="AH3" s="189"/>
    </row>
    <row r="4" spans="1:34" s="19" customFormat="1" x14ac:dyDescent="0.25">
      <c r="A4" s="41"/>
      <c r="B4" s="18"/>
      <c r="C4" s="18" t="s">
        <v>323</v>
      </c>
      <c r="D4" s="20">
        <f>+[1]QD2!J32</f>
        <v>12.700000000000003</v>
      </c>
      <c r="E4" s="18" t="s">
        <v>322</v>
      </c>
      <c r="F4" s="20">
        <f>+[1]QD2!J64</f>
        <v>10</v>
      </c>
      <c r="G4" s="18">
        <v>0.8</v>
      </c>
      <c r="H4" s="21">
        <v>0.8</v>
      </c>
      <c r="I4" s="22"/>
      <c r="J4" s="18"/>
      <c r="K4" s="18">
        <v>0.5</v>
      </c>
      <c r="L4" s="21">
        <v>0.5</v>
      </c>
      <c r="M4" s="22"/>
      <c r="N4" s="18"/>
      <c r="O4" s="18">
        <v>0.4</v>
      </c>
      <c r="P4" s="21">
        <v>0.4</v>
      </c>
      <c r="Q4" s="22"/>
      <c r="R4" s="18"/>
      <c r="S4" s="18"/>
      <c r="T4" s="22"/>
      <c r="U4" s="22"/>
      <c r="V4" s="42"/>
      <c r="X4" s="41"/>
      <c r="Y4" s="23"/>
      <c r="Z4" s="18"/>
      <c r="AA4" s="18"/>
      <c r="AB4" s="24"/>
      <c r="AC4" s="25"/>
      <c r="AD4" s="18"/>
      <c r="AE4" s="18"/>
      <c r="AF4" s="18"/>
      <c r="AG4" s="18"/>
      <c r="AH4" s="42"/>
    </row>
    <row r="5" spans="1:34" s="9" customFormat="1" x14ac:dyDescent="0.25">
      <c r="A5" s="189" t="s">
        <v>123</v>
      </c>
      <c r="B5" s="189"/>
      <c r="C5" s="189" t="s">
        <v>131</v>
      </c>
      <c r="D5" s="189"/>
      <c r="E5" s="189"/>
      <c r="F5" s="76">
        <v>200</v>
      </c>
      <c r="G5" s="189" t="s">
        <v>132</v>
      </c>
      <c r="H5" s="189"/>
      <c r="I5" s="189"/>
      <c r="J5" s="77">
        <v>52</v>
      </c>
      <c r="K5" s="189" t="s">
        <v>128</v>
      </c>
      <c r="L5" s="189"/>
      <c r="M5" s="189"/>
      <c r="N5" s="77">
        <v>50</v>
      </c>
      <c r="O5" s="189" t="s">
        <v>129</v>
      </c>
      <c r="P5" s="189"/>
      <c r="Q5" s="189"/>
      <c r="R5" s="77">
        <v>50</v>
      </c>
      <c r="S5" s="189" t="s">
        <v>130</v>
      </c>
      <c r="T5" s="189"/>
      <c r="U5" s="189"/>
      <c r="V5" s="77">
        <v>13</v>
      </c>
      <c r="X5" s="189" t="s">
        <v>123</v>
      </c>
      <c r="Y5" s="189"/>
      <c r="Z5" s="189"/>
      <c r="AA5" s="189"/>
      <c r="AB5" s="189"/>
      <c r="AC5" s="189"/>
      <c r="AD5" s="189"/>
      <c r="AE5" s="189" t="s">
        <v>43</v>
      </c>
      <c r="AF5" s="189"/>
      <c r="AG5" s="189"/>
      <c r="AH5" s="77">
        <f>+V5+R5+N5+F5+J5</f>
        <v>365</v>
      </c>
    </row>
    <row r="6" spans="1:34" x14ac:dyDescent="0.25">
      <c r="A6" s="78" t="s">
        <v>102</v>
      </c>
      <c r="B6" s="190" t="s">
        <v>137</v>
      </c>
      <c r="C6" s="74" t="s">
        <v>41</v>
      </c>
      <c r="D6" s="75" t="s">
        <v>159</v>
      </c>
      <c r="E6" s="75" t="s">
        <v>44</v>
      </c>
      <c r="F6" s="79" t="s">
        <v>169</v>
      </c>
      <c r="G6" s="74" t="s">
        <v>41</v>
      </c>
      <c r="H6" s="75" t="s">
        <v>159</v>
      </c>
      <c r="I6" s="75" t="s">
        <v>44</v>
      </c>
      <c r="J6" s="79" t="s">
        <v>169</v>
      </c>
      <c r="K6" s="74" t="s">
        <v>41</v>
      </c>
      <c r="L6" s="75" t="s">
        <v>159</v>
      </c>
      <c r="M6" s="75" t="s">
        <v>44</v>
      </c>
      <c r="N6" s="79" t="s">
        <v>169</v>
      </c>
      <c r="O6" s="74" t="s">
        <v>41</v>
      </c>
      <c r="P6" s="75" t="s">
        <v>159</v>
      </c>
      <c r="Q6" s="75" t="s">
        <v>44</v>
      </c>
      <c r="R6" s="79" t="s">
        <v>169</v>
      </c>
      <c r="S6" s="74" t="s">
        <v>41</v>
      </c>
      <c r="T6" s="75" t="s">
        <v>159</v>
      </c>
      <c r="U6" s="75" t="s">
        <v>44</v>
      </c>
      <c r="V6" s="79" t="s">
        <v>169</v>
      </c>
      <c r="X6" s="78" t="s">
        <v>102</v>
      </c>
      <c r="Y6" s="190" t="s">
        <v>138</v>
      </c>
      <c r="Z6" s="78" t="s">
        <v>125</v>
      </c>
      <c r="AA6" s="74" t="s">
        <v>104</v>
      </c>
      <c r="AB6" s="113" t="s">
        <v>160</v>
      </c>
      <c r="AC6" s="114" t="s">
        <v>136</v>
      </c>
      <c r="AD6" s="81" t="s">
        <v>133</v>
      </c>
      <c r="AE6" s="111" t="s">
        <v>41</v>
      </c>
      <c r="AF6" s="74" t="s">
        <v>45</v>
      </c>
      <c r="AG6" s="75" t="s">
        <v>46</v>
      </c>
      <c r="AH6" s="210" t="s">
        <v>343</v>
      </c>
    </row>
    <row r="7" spans="1:34" ht="30" x14ac:dyDescent="0.25">
      <c r="A7" s="74" t="s">
        <v>103</v>
      </c>
      <c r="B7" s="190"/>
      <c r="C7" s="74" t="s">
        <v>124</v>
      </c>
      <c r="D7" s="75" t="s">
        <v>173</v>
      </c>
      <c r="E7" s="75" t="s">
        <v>48</v>
      </c>
      <c r="F7" s="80" t="s">
        <v>172</v>
      </c>
      <c r="G7" s="74" t="s">
        <v>124</v>
      </c>
      <c r="H7" s="75" t="s">
        <v>173</v>
      </c>
      <c r="I7" s="75" t="s">
        <v>48</v>
      </c>
      <c r="J7" s="80" t="s">
        <v>172</v>
      </c>
      <c r="K7" s="74" t="s">
        <v>124</v>
      </c>
      <c r="L7" s="75" t="s">
        <v>173</v>
      </c>
      <c r="M7" s="75" t="s">
        <v>48</v>
      </c>
      <c r="N7" s="80" t="s">
        <v>172</v>
      </c>
      <c r="O7" s="74" t="s">
        <v>124</v>
      </c>
      <c r="P7" s="75" t="s">
        <v>173</v>
      </c>
      <c r="Q7" s="75" t="s">
        <v>48</v>
      </c>
      <c r="R7" s="80" t="s">
        <v>172</v>
      </c>
      <c r="S7" s="74" t="s">
        <v>124</v>
      </c>
      <c r="T7" s="75" t="s">
        <v>173</v>
      </c>
      <c r="U7" s="75" t="s">
        <v>48</v>
      </c>
      <c r="V7" s="80" t="s">
        <v>172</v>
      </c>
      <c r="X7" s="74" t="s">
        <v>103</v>
      </c>
      <c r="Y7" s="190"/>
      <c r="Z7" s="74" t="s">
        <v>126</v>
      </c>
      <c r="AA7" s="74" t="s">
        <v>170</v>
      </c>
      <c r="AB7" s="113" t="s">
        <v>158</v>
      </c>
      <c r="AC7" s="114" t="s">
        <v>134</v>
      </c>
      <c r="AD7" s="81" t="s">
        <v>135</v>
      </c>
      <c r="AE7" s="74" t="s">
        <v>47</v>
      </c>
      <c r="AF7" s="112" t="s">
        <v>167</v>
      </c>
      <c r="AG7" s="75" t="s">
        <v>171</v>
      </c>
      <c r="AH7" s="210"/>
    </row>
    <row r="8" spans="1:34" s="119" customFormat="1" x14ac:dyDescent="0.25">
      <c r="A8" s="46">
        <v>3</v>
      </c>
      <c r="B8" s="118" t="s">
        <v>320</v>
      </c>
      <c r="C8" s="46">
        <v>4</v>
      </c>
      <c r="D8" s="46">
        <v>27</v>
      </c>
      <c r="E8" s="96">
        <v>999</v>
      </c>
      <c r="F8" s="96">
        <v>51.3</v>
      </c>
      <c r="G8" s="46">
        <v>4</v>
      </c>
      <c r="H8" s="46">
        <v>21</v>
      </c>
      <c r="I8" s="96">
        <v>777</v>
      </c>
      <c r="J8" s="96">
        <v>39.9</v>
      </c>
      <c r="K8" s="46">
        <v>2</v>
      </c>
      <c r="L8" s="46">
        <v>14</v>
      </c>
      <c r="M8" s="96">
        <v>518</v>
      </c>
      <c r="N8" s="96">
        <v>26.6</v>
      </c>
      <c r="O8" s="46">
        <v>2</v>
      </c>
      <c r="P8" s="46">
        <v>11</v>
      </c>
      <c r="Q8" s="96">
        <v>407</v>
      </c>
      <c r="R8" s="96">
        <v>20.9</v>
      </c>
      <c r="S8" s="46">
        <v>2</v>
      </c>
      <c r="T8" s="46">
        <v>11</v>
      </c>
      <c r="U8" s="96">
        <v>407</v>
      </c>
      <c r="V8" s="46">
        <v>20.9</v>
      </c>
      <c r="X8" s="121">
        <v>3</v>
      </c>
      <c r="Y8" s="122" t="s">
        <v>320</v>
      </c>
      <c r="Z8" s="46" t="s">
        <v>327</v>
      </c>
      <c r="AA8" s="46">
        <v>104</v>
      </c>
      <c r="AB8" s="46">
        <v>37</v>
      </c>
      <c r="AC8" s="46">
        <v>21.269808917399999</v>
      </c>
      <c r="AD8" s="46">
        <v>29</v>
      </c>
      <c r="AE8" s="46">
        <f t="shared" ref="AE8:AE54" si="0">+C8</f>
        <v>4</v>
      </c>
      <c r="AF8" s="46">
        <f t="shared" ref="AF8:AF54" si="1">(((+E8*$F$5)+(I8*$J$5)+(M8*$N$5)+(Q8*$R$5)+(U8*$V$5)))*1.04</f>
        <v>303414.8</v>
      </c>
      <c r="AG8" s="96">
        <f t="shared" ref="AG8:AG54" si="2">+D8*$F$5+H8*$J$5+L8*$N$5+P8*$R$5+T8*$V$5</f>
        <v>7885</v>
      </c>
      <c r="AH8" s="96">
        <f t="shared" ref="AH8:AH54" si="3">(+F8*$F$5+J8*$J$5+N8*$N$5+R8*$R$5+(V8*$V$5*2))*1.04</f>
        <v>15863.328</v>
      </c>
    </row>
    <row r="9" spans="1:34" s="119" customFormat="1" x14ac:dyDescent="0.25">
      <c r="A9" s="46">
        <v>4</v>
      </c>
      <c r="B9" s="118" t="s">
        <v>321</v>
      </c>
      <c r="C9" s="46">
        <v>4</v>
      </c>
      <c r="D9" s="46">
        <v>27</v>
      </c>
      <c r="E9" s="96">
        <v>1055.7</v>
      </c>
      <c r="F9" s="96">
        <v>50.85</v>
      </c>
      <c r="G9" s="46">
        <v>4</v>
      </c>
      <c r="H9" s="46">
        <v>21</v>
      </c>
      <c r="I9" s="96">
        <v>821.1</v>
      </c>
      <c r="J9" s="96">
        <v>39.549999999999997</v>
      </c>
      <c r="K9" s="46">
        <v>2</v>
      </c>
      <c r="L9" s="46">
        <v>14</v>
      </c>
      <c r="M9" s="96">
        <v>547.4</v>
      </c>
      <c r="N9" s="96">
        <v>26.366666666666667</v>
      </c>
      <c r="O9" s="46">
        <v>2</v>
      </c>
      <c r="P9" s="46">
        <v>11</v>
      </c>
      <c r="Q9" s="96">
        <v>430.1</v>
      </c>
      <c r="R9" s="96">
        <v>20.716666666666665</v>
      </c>
      <c r="S9" s="46">
        <v>2</v>
      </c>
      <c r="T9" s="46">
        <v>11</v>
      </c>
      <c r="U9" s="96">
        <v>430.1</v>
      </c>
      <c r="V9" s="46">
        <v>20.716666666666665</v>
      </c>
      <c r="X9" s="121">
        <v>4</v>
      </c>
      <c r="Y9" s="122" t="s">
        <v>321</v>
      </c>
      <c r="Z9" s="46" t="s">
        <v>327</v>
      </c>
      <c r="AA9" s="46">
        <v>103</v>
      </c>
      <c r="AB9" s="46">
        <v>39.1</v>
      </c>
      <c r="AC9" s="46">
        <v>22.864142693400002</v>
      </c>
      <c r="AD9" s="46">
        <v>29</v>
      </c>
      <c r="AE9" s="46">
        <f t="shared" si="0"/>
        <v>4</v>
      </c>
      <c r="AF9" s="46">
        <f t="shared" si="1"/>
        <v>320635.64</v>
      </c>
      <c r="AG9" s="96">
        <f t="shared" si="2"/>
        <v>7885</v>
      </c>
      <c r="AH9" s="96">
        <f t="shared" si="3"/>
        <v>15724.176000000001</v>
      </c>
    </row>
    <row r="10" spans="1:34" s="119" customFormat="1" x14ac:dyDescent="0.25">
      <c r="A10" s="46">
        <v>2201</v>
      </c>
      <c r="B10" s="118" t="s">
        <v>208</v>
      </c>
      <c r="C10" s="46">
        <v>2</v>
      </c>
      <c r="D10" s="46">
        <v>19</v>
      </c>
      <c r="E10" s="96">
        <v>670.69999999999993</v>
      </c>
      <c r="F10" s="96">
        <v>25.65</v>
      </c>
      <c r="G10" s="46">
        <v>2</v>
      </c>
      <c r="H10" s="46">
        <v>15</v>
      </c>
      <c r="I10" s="96">
        <v>529.5</v>
      </c>
      <c r="J10" s="96">
        <v>20.25</v>
      </c>
      <c r="K10" s="46">
        <v>1</v>
      </c>
      <c r="L10" s="46">
        <v>10</v>
      </c>
      <c r="M10" s="96">
        <v>353</v>
      </c>
      <c r="N10" s="96">
        <v>13.5</v>
      </c>
      <c r="O10" s="46">
        <v>1</v>
      </c>
      <c r="P10" s="46">
        <v>8</v>
      </c>
      <c r="Q10" s="96">
        <v>282.39999999999998</v>
      </c>
      <c r="R10" s="96">
        <v>10.8</v>
      </c>
      <c r="S10" s="46">
        <v>1</v>
      </c>
      <c r="T10" s="46">
        <v>8</v>
      </c>
      <c r="U10" s="96">
        <v>282.39999999999998</v>
      </c>
      <c r="V10" s="46">
        <v>10.8</v>
      </c>
      <c r="X10" s="121">
        <v>2201</v>
      </c>
      <c r="Y10" s="122" t="s">
        <v>208</v>
      </c>
      <c r="Z10" s="46" t="s">
        <v>327</v>
      </c>
      <c r="AA10" s="46">
        <v>71</v>
      </c>
      <c r="AB10" s="46">
        <v>35.299999999999997</v>
      </c>
      <c r="AC10" s="46">
        <v>29.942224787857139</v>
      </c>
      <c r="AD10" s="46">
        <v>41</v>
      </c>
      <c r="AE10" s="46">
        <f t="shared" si="0"/>
        <v>2</v>
      </c>
      <c r="AF10" s="46">
        <f t="shared" si="1"/>
        <v>204999.80800000002</v>
      </c>
      <c r="AG10" s="96">
        <f t="shared" si="2"/>
        <v>5584</v>
      </c>
      <c r="AH10" s="96">
        <f t="shared" si="3"/>
        <v>7985.9520000000002</v>
      </c>
    </row>
    <row r="11" spans="1:34" s="119" customFormat="1" x14ac:dyDescent="0.25">
      <c r="A11" s="46">
        <v>2202</v>
      </c>
      <c r="B11" s="118" t="s">
        <v>10</v>
      </c>
      <c r="C11" s="46">
        <v>3</v>
      </c>
      <c r="D11" s="46">
        <v>18</v>
      </c>
      <c r="E11" s="96">
        <v>925.19999999999993</v>
      </c>
      <c r="F11" s="96">
        <v>39.6</v>
      </c>
      <c r="G11" s="46">
        <v>3</v>
      </c>
      <c r="H11" s="46">
        <v>14</v>
      </c>
      <c r="I11" s="96">
        <v>719.6</v>
      </c>
      <c r="J11" s="96">
        <v>30.8</v>
      </c>
      <c r="K11" s="46">
        <v>2</v>
      </c>
      <c r="L11" s="46">
        <v>9</v>
      </c>
      <c r="M11" s="96">
        <v>462.59999999999997</v>
      </c>
      <c r="N11" s="96">
        <v>19.8</v>
      </c>
      <c r="O11" s="46">
        <v>2</v>
      </c>
      <c r="P11" s="46">
        <v>8</v>
      </c>
      <c r="Q11" s="96">
        <v>411.2</v>
      </c>
      <c r="R11" s="96">
        <v>17.600000000000001</v>
      </c>
      <c r="S11" s="46">
        <v>2</v>
      </c>
      <c r="T11" s="46">
        <v>8</v>
      </c>
      <c r="U11" s="96">
        <v>411.2</v>
      </c>
      <c r="V11" s="46">
        <v>17.600000000000001</v>
      </c>
      <c r="X11" s="121">
        <v>2202</v>
      </c>
      <c r="Y11" s="122" t="s">
        <v>10</v>
      </c>
      <c r="Z11" s="46" t="s">
        <v>327</v>
      </c>
      <c r="AA11" s="46">
        <v>122</v>
      </c>
      <c r="AB11" s="46">
        <v>51.4</v>
      </c>
      <c r="AC11" s="46">
        <v>25.292662877000001</v>
      </c>
      <c r="AD11" s="46">
        <v>44</v>
      </c>
      <c r="AE11" s="46">
        <f t="shared" si="0"/>
        <v>3</v>
      </c>
      <c r="AF11" s="46">
        <f t="shared" si="1"/>
        <v>282354.592</v>
      </c>
      <c r="AG11" s="96">
        <f t="shared" si="2"/>
        <v>5282</v>
      </c>
      <c r="AH11" s="96">
        <f t="shared" si="3"/>
        <v>12323.168000000001</v>
      </c>
    </row>
    <row r="12" spans="1:34" s="119" customFormat="1" x14ac:dyDescent="0.25">
      <c r="A12" s="46">
        <v>2203</v>
      </c>
      <c r="B12" s="118" t="s">
        <v>9</v>
      </c>
      <c r="C12" s="46">
        <v>3</v>
      </c>
      <c r="D12" s="46">
        <v>18</v>
      </c>
      <c r="E12" s="96">
        <v>1119.6000000000001</v>
      </c>
      <c r="F12" s="96">
        <v>39.6</v>
      </c>
      <c r="G12" s="46">
        <v>3</v>
      </c>
      <c r="H12" s="46">
        <v>14</v>
      </c>
      <c r="I12" s="96">
        <v>870.80000000000007</v>
      </c>
      <c r="J12" s="96">
        <v>30.8</v>
      </c>
      <c r="K12" s="46">
        <v>2</v>
      </c>
      <c r="L12" s="46">
        <v>9</v>
      </c>
      <c r="M12" s="96">
        <v>559.80000000000007</v>
      </c>
      <c r="N12" s="96">
        <v>19.8</v>
      </c>
      <c r="O12" s="46">
        <v>2</v>
      </c>
      <c r="P12" s="46">
        <v>8</v>
      </c>
      <c r="Q12" s="96">
        <v>497.6</v>
      </c>
      <c r="R12" s="96">
        <v>17.600000000000001</v>
      </c>
      <c r="S12" s="46">
        <v>2</v>
      </c>
      <c r="T12" s="46">
        <v>8</v>
      </c>
      <c r="U12" s="96">
        <v>497.6</v>
      </c>
      <c r="V12" s="46">
        <v>17.600000000000001</v>
      </c>
      <c r="X12" s="121">
        <v>2203</v>
      </c>
      <c r="Y12" s="122" t="s">
        <v>9</v>
      </c>
      <c r="Z12" s="46" t="s">
        <v>327</v>
      </c>
      <c r="AA12" s="46">
        <v>122</v>
      </c>
      <c r="AB12" s="46">
        <v>62.2</v>
      </c>
      <c r="AC12" s="46">
        <v>30.810893924999998</v>
      </c>
      <c r="AD12" s="46">
        <v>44</v>
      </c>
      <c r="AE12" s="46">
        <f t="shared" si="0"/>
        <v>3</v>
      </c>
      <c r="AF12" s="46">
        <f t="shared" si="1"/>
        <v>341682.01600000006</v>
      </c>
      <c r="AG12" s="96">
        <f t="shared" si="2"/>
        <v>5282</v>
      </c>
      <c r="AH12" s="96">
        <f t="shared" si="3"/>
        <v>12323.168000000001</v>
      </c>
    </row>
    <row r="13" spans="1:34" s="119" customFormat="1" x14ac:dyDescent="0.25">
      <c r="A13" s="46">
        <v>3101</v>
      </c>
      <c r="B13" s="118" t="s">
        <v>218</v>
      </c>
      <c r="C13" s="46">
        <v>4</v>
      </c>
      <c r="D13" s="46">
        <v>29</v>
      </c>
      <c r="E13" s="96">
        <v>1058.5</v>
      </c>
      <c r="F13" s="96">
        <v>51.233333333333334</v>
      </c>
      <c r="G13" s="46">
        <v>4</v>
      </c>
      <c r="H13" s="46">
        <v>23</v>
      </c>
      <c r="I13" s="96">
        <v>839.5</v>
      </c>
      <c r="J13" s="96">
        <v>40.633333333333333</v>
      </c>
      <c r="K13" s="46">
        <v>2</v>
      </c>
      <c r="L13" s="46">
        <v>15</v>
      </c>
      <c r="M13" s="96">
        <v>547.5</v>
      </c>
      <c r="N13" s="96">
        <v>26.5</v>
      </c>
      <c r="O13" s="46">
        <v>2</v>
      </c>
      <c r="P13" s="46">
        <v>12</v>
      </c>
      <c r="Q13" s="96">
        <v>438</v>
      </c>
      <c r="R13" s="96">
        <v>21.2</v>
      </c>
      <c r="S13" s="46">
        <v>2</v>
      </c>
      <c r="T13" s="46">
        <v>12</v>
      </c>
      <c r="U13" s="96">
        <v>438</v>
      </c>
      <c r="V13" s="46">
        <v>21.2</v>
      </c>
      <c r="X13" s="121">
        <v>3101</v>
      </c>
      <c r="Y13" s="122" t="s">
        <v>218</v>
      </c>
      <c r="Z13" s="46" t="s">
        <v>327</v>
      </c>
      <c r="AA13" s="46">
        <v>96</v>
      </c>
      <c r="AB13" s="46">
        <v>36.5</v>
      </c>
      <c r="AC13" s="46">
        <v>22.885207569375002</v>
      </c>
      <c r="AD13" s="46">
        <v>27</v>
      </c>
      <c r="AE13" s="46">
        <f t="shared" si="0"/>
        <v>4</v>
      </c>
      <c r="AF13" s="46">
        <f t="shared" si="1"/>
        <v>322735.92</v>
      </c>
      <c r="AG13" s="96">
        <f t="shared" si="2"/>
        <v>8502</v>
      </c>
      <c r="AH13" s="96">
        <f t="shared" si="3"/>
        <v>15907.632</v>
      </c>
    </row>
    <row r="14" spans="1:34" s="119" customFormat="1" x14ac:dyDescent="0.25">
      <c r="A14" s="46">
        <v>3201</v>
      </c>
      <c r="B14" s="118" t="s">
        <v>202</v>
      </c>
      <c r="C14" s="46">
        <v>3</v>
      </c>
      <c r="D14" s="46">
        <v>23</v>
      </c>
      <c r="E14" s="96">
        <v>761.30000000000007</v>
      </c>
      <c r="F14" s="96">
        <v>38.333333333333336</v>
      </c>
      <c r="G14" s="46">
        <v>3</v>
      </c>
      <c r="H14" s="46">
        <v>18</v>
      </c>
      <c r="I14" s="96">
        <v>595.80000000000007</v>
      </c>
      <c r="J14" s="96">
        <v>30</v>
      </c>
      <c r="K14" s="46">
        <v>2</v>
      </c>
      <c r="L14" s="46">
        <v>12</v>
      </c>
      <c r="M14" s="96">
        <v>397.20000000000005</v>
      </c>
      <c r="N14" s="96">
        <v>20</v>
      </c>
      <c r="O14" s="46">
        <v>2</v>
      </c>
      <c r="P14" s="46">
        <v>10</v>
      </c>
      <c r="Q14" s="96">
        <v>331</v>
      </c>
      <c r="R14" s="96">
        <v>16.666666666666668</v>
      </c>
      <c r="S14" s="46">
        <v>2</v>
      </c>
      <c r="T14" s="46">
        <v>10</v>
      </c>
      <c r="U14" s="96">
        <v>331</v>
      </c>
      <c r="V14" s="46">
        <v>16.666666666666668</v>
      </c>
      <c r="X14" s="121">
        <v>3201</v>
      </c>
      <c r="Y14" s="122" t="s">
        <v>202</v>
      </c>
      <c r="Z14" s="46" t="s">
        <v>327</v>
      </c>
      <c r="AA14" s="46">
        <v>90</v>
      </c>
      <c r="AB14" s="46">
        <v>33.1</v>
      </c>
      <c r="AC14" s="46">
        <v>22.203750986086959</v>
      </c>
      <c r="AD14" s="46">
        <v>34</v>
      </c>
      <c r="AE14" s="46">
        <f t="shared" si="0"/>
        <v>3</v>
      </c>
      <c r="AF14" s="46">
        <f t="shared" si="1"/>
        <v>232912.78400000001</v>
      </c>
      <c r="AG14" s="96">
        <f t="shared" si="2"/>
        <v>6766</v>
      </c>
      <c r="AH14" s="96">
        <f t="shared" si="3"/>
        <v>11953.066666666669</v>
      </c>
    </row>
    <row r="15" spans="1:34" s="119" customFormat="1" x14ac:dyDescent="0.25">
      <c r="A15" s="46">
        <v>3202</v>
      </c>
      <c r="B15" s="118" t="s">
        <v>210</v>
      </c>
      <c r="C15" s="46">
        <v>3</v>
      </c>
      <c r="D15" s="46">
        <v>15</v>
      </c>
      <c r="E15" s="96">
        <v>652.5</v>
      </c>
      <c r="F15" s="96">
        <v>40</v>
      </c>
      <c r="G15" s="46">
        <v>3</v>
      </c>
      <c r="H15" s="46">
        <v>12</v>
      </c>
      <c r="I15" s="96">
        <v>522</v>
      </c>
      <c r="J15" s="96">
        <v>32</v>
      </c>
      <c r="K15" s="46">
        <v>2</v>
      </c>
      <c r="L15" s="46">
        <v>8</v>
      </c>
      <c r="M15" s="96">
        <v>348</v>
      </c>
      <c r="N15" s="96">
        <v>21.333333333333332</v>
      </c>
      <c r="O15" s="46">
        <v>2</v>
      </c>
      <c r="P15" s="46">
        <v>6</v>
      </c>
      <c r="Q15" s="96">
        <v>261</v>
      </c>
      <c r="R15" s="96">
        <v>16</v>
      </c>
      <c r="S15" s="46">
        <v>2</v>
      </c>
      <c r="T15" s="46">
        <v>6</v>
      </c>
      <c r="U15" s="96">
        <v>261</v>
      </c>
      <c r="V15" s="46">
        <v>16</v>
      </c>
      <c r="X15" s="121">
        <v>3202</v>
      </c>
      <c r="Y15" s="122" t="s">
        <v>210</v>
      </c>
      <c r="Z15" s="46" t="s">
        <v>327</v>
      </c>
      <c r="AA15" s="46">
        <v>150</v>
      </c>
      <c r="AB15" s="46">
        <v>43.5</v>
      </c>
      <c r="AC15" s="46">
        <v>17.520385548499998</v>
      </c>
      <c r="AD15" s="46">
        <v>54</v>
      </c>
      <c r="AE15" s="46">
        <f t="shared" si="0"/>
        <v>3</v>
      </c>
      <c r="AF15" s="46">
        <f t="shared" si="1"/>
        <v>199146.48</v>
      </c>
      <c r="AG15" s="96">
        <f t="shared" si="2"/>
        <v>4402</v>
      </c>
      <c r="AH15" s="96">
        <f t="shared" si="3"/>
        <v>12424.533333333333</v>
      </c>
    </row>
    <row r="16" spans="1:34" s="119" customFormat="1" x14ac:dyDescent="0.25">
      <c r="A16" s="46">
        <v>3301</v>
      </c>
      <c r="B16" s="118" t="s">
        <v>7</v>
      </c>
      <c r="C16" s="46">
        <v>2</v>
      </c>
      <c r="D16" s="46">
        <v>35</v>
      </c>
      <c r="E16" s="96">
        <v>309.75</v>
      </c>
      <c r="F16" s="96">
        <v>25.666666666666668</v>
      </c>
      <c r="G16" s="46">
        <v>2</v>
      </c>
      <c r="H16" s="46">
        <v>28</v>
      </c>
      <c r="I16" s="96">
        <v>247.79999999999998</v>
      </c>
      <c r="J16" s="96">
        <v>20.533333333333335</v>
      </c>
      <c r="K16" s="46">
        <v>1</v>
      </c>
      <c r="L16" s="46">
        <v>18</v>
      </c>
      <c r="M16" s="96">
        <v>159.29999999999998</v>
      </c>
      <c r="N16" s="96">
        <v>13.2</v>
      </c>
      <c r="O16" s="46">
        <v>1</v>
      </c>
      <c r="P16" s="46">
        <v>14</v>
      </c>
      <c r="Q16" s="96">
        <v>123.89999999999999</v>
      </c>
      <c r="R16" s="96">
        <v>10.266666666666667</v>
      </c>
      <c r="S16" s="46">
        <v>1</v>
      </c>
      <c r="T16" s="46">
        <v>14</v>
      </c>
      <c r="U16" s="96">
        <v>123.89999999999999</v>
      </c>
      <c r="V16" s="46">
        <v>10.266666666666667</v>
      </c>
      <c r="X16" s="121">
        <v>3301</v>
      </c>
      <c r="Y16" s="122" t="s">
        <v>7</v>
      </c>
      <c r="Z16" s="46" t="s">
        <v>327</v>
      </c>
      <c r="AA16" s="46">
        <v>34</v>
      </c>
      <c r="AB16" s="46">
        <v>8.85</v>
      </c>
      <c r="AC16" s="46">
        <v>15.730405941666669</v>
      </c>
      <c r="AD16" s="46">
        <v>22</v>
      </c>
      <c r="AE16" s="46">
        <f t="shared" si="0"/>
        <v>2</v>
      </c>
      <c r="AF16" s="46">
        <f t="shared" si="1"/>
        <v>94230.552000000011</v>
      </c>
      <c r="AG16" s="96">
        <f t="shared" si="2"/>
        <v>10238</v>
      </c>
      <c r="AH16" s="96">
        <f t="shared" si="3"/>
        <v>7946.9866666666676</v>
      </c>
    </row>
    <row r="17" spans="1:34" s="119" customFormat="1" x14ac:dyDescent="0.25">
      <c r="A17" s="46">
        <v>3302</v>
      </c>
      <c r="B17" s="118" t="s">
        <v>2</v>
      </c>
      <c r="C17" s="46">
        <v>1</v>
      </c>
      <c r="D17" s="46">
        <v>20</v>
      </c>
      <c r="E17" s="96">
        <v>174</v>
      </c>
      <c r="F17" s="96">
        <v>13</v>
      </c>
      <c r="G17" s="46">
        <v>1</v>
      </c>
      <c r="H17" s="46">
        <v>16</v>
      </c>
      <c r="I17" s="96">
        <v>139.19999999999999</v>
      </c>
      <c r="J17" s="96">
        <v>10.4</v>
      </c>
      <c r="K17" s="46">
        <v>1</v>
      </c>
      <c r="L17" s="46">
        <v>10</v>
      </c>
      <c r="M17" s="96">
        <v>87</v>
      </c>
      <c r="N17" s="96">
        <v>6.5</v>
      </c>
      <c r="O17" s="46">
        <v>1</v>
      </c>
      <c r="P17" s="46">
        <v>8</v>
      </c>
      <c r="Q17" s="96">
        <v>69.599999999999994</v>
      </c>
      <c r="R17" s="96">
        <v>5.2</v>
      </c>
      <c r="S17" s="46">
        <v>1</v>
      </c>
      <c r="T17" s="46">
        <v>8</v>
      </c>
      <c r="U17" s="96">
        <v>69.599999999999994</v>
      </c>
      <c r="V17" s="46">
        <v>5.2</v>
      </c>
      <c r="X17" s="121">
        <v>3302</v>
      </c>
      <c r="Y17" s="122" t="s">
        <v>2</v>
      </c>
      <c r="Z17" s="46" t="s">
        <v>327</v>
      </c>
      <c r="AA17" s="46">
        <v>29</v>
      </c>
      <c r="AB17" s="46">
        <v>8.6999999999999993</v>
      </c>
      <c r="AC17" s="46">
        <v>18.642103416428569</v>
      </c>
      <c r="AD17" s="46">
        <v>39</v>
      </c>
      <c r="AE17" s="46">
        <f t="shared" si="0"/>
        <v>1</v>
      </c>
      <c r="AF17" s="46">
        <f t="shared" si="1"/>
        <v>52804.128000000004</v>
      </c>
      <c r="AG17" s="96">
        <f t="shared" si="2"/>
        <v>5836</v>
      </c>
      <c r="AH17" s="96">
        <f t="shared" si="3"/>
        <v>4015.44</v>
      </c>
    </row>
    <row r="18" spans="1:34" s="119" customFormat="1" x14ac:dyDescent="0.25">
      <c r="A18" s="46">
        <v>3303</v>
      </c>
      <c r="B18" s="118" t="s">
        <v>3</v>
      </c>
      <c r="C18" s="46">
        <v>1</v>
      </c>
      <c r="D18" s="46">
        <v>20</v>
      </c>
      <c r="E18" s="96">
        <v>157.79999999999998</v>
      </c>
      <c r="F18" s="96">
        <v>13</v>
      </c>
      <c r="G18" s="46">
        <v>1</v>
      </c>
      <c r="H18" s="46">
        <v>16</v>
      </c>
      <c r="I18" s="96">
        <v>126.24</v>
      </c>
      <c r="J18" s="96">
        <v>10.4</v>
      </c>
      <c r="K18" s="46">
        <v>1</v>
      </c>
      <c r="L18" s="46">
        <v>10</v>
      </c>
      <c r="M18" s="96">
        <v>78.899999999999991</v>
      </c>
      <c r="N18" s="96">
        <v>6.5</v>
      </c>
      <c r="O18" s="46">
        <v>1</v>
      </c>
      <c r="P18" s="46">
        <v>8</v>
      </c>
      <c r="Q18" s="96">
        <v>63.12</v>
      </c>
      <c r="R18" s="96">
        <v>5.2</v>
      </c>
      <c r="S18" s="46">
        <v>1</v>
      </c>
      <c r="T18" s="46">
        <v>8</v>
      </c>
      <c r="U18" s="96">
        <v>63.12</v>
      </c>
      <c r="V18" s="46">
        <v>5.2</v>
      </c>
      <c r="X18" s="121">
        <v>3303</v>
      </c>
      <c r="Y18" s="122" t="s">
        <v>3</v>
      </c>
      <c r="Z18" s="46" t="s">
        <v>327</v>
      </c>
      <c r="AA18" s="46">
        <v>29</v>
      </c>
      <c r="AB18" s="46">
        <v>7.89</v>
      </c>
      <c r="AC18" s="46">
        <v>16.891508438571432</v>
      </c>
      <c r="AD18" s="46">
        <v>39</v>
      </c>
      <c r="AE18" s="46">
        <f t="shared" si="0"/>
        <v>1</v>
      </c>
      <c r="AF18" s="46">
        <f t="shared" si="1"/>
        <v>47887.881599999993</v>
      </c>
      <c r="AG18" s="96">
        <f t="shared" si="2"/>
        <v>5836</v>
      </c>
      <c r="AH18" s="96">
        <f t="shared" si="3"/>
        <v>4015.44</v>
      </c>
    </row>
    <row r="19" spans="1:34" s="119" customFormat="1" x14ac:dyDescent="0.25">
      <c r="A19" s="46">
        <v>3304</v>
      </c>
      <c r="B19" s="118" t="s">
        <v>0</v>
      </c>
      <c r="C19" s="46">
        <v>2</v>
      </c>
      <c r="D19" s="46">
        <v>28</v>
      </c>
      <c r="E19" s="96">
        <v>313.59999999999997</v>
      </c>
      <c r="F19" s="96">
        <v>26.133333333333333</v>
      </c>
      <c r="G19" s="46">
        <v>2</v>
      </c>
      <c r="H19" s="46">
        <v>22</v>
      </c>
      <c r="I19" s="96">
        <v>246.39999999999998</v>
      </c>
      <c r="J19" s="96">
        <v>20.533333333333335</v>
      </c>
      <c r="K19" s="46">
        <v>1</v>
      </c>
      <c r="L19" s="46">
        <v>14</v>
      </c>
      <c r="M19" s="96">
        <v>156.79999999999998</v>
      </c>
      <c r="N19" s="96">
        <v>13.066666666666666</v>
      </c>
      <c r="O19" s="46">
        <v>1</v>
      </c>
      <c r="P19" s="46">
        <v>12</v>
      </c>
      <c r="Q19" s="96">
        <v>134.39999999999998</v>
      </c>
      <c r="R19" s="96">
        <v>11.2</v>
      </c>
      <c r="S19" s="46">
        <v>1</v>
      </c>
      <c r="T19" s="46">
        <v>12</v>
      </c>
      <c r="U19" s="96">
        <v>134.39999999999998</v>
      </c>
      <c r="V19" s="46">
        <v>11.2</v>
      </c>
      <c r="X19" s="121">
        <v>3304</v>
      </c>
      <c r="Y19" s="122" t="s">
        <v>0</v>
      </c>
      <c r="Z19" s="46" t="s">
        <v>327</v>
      </c>
      <c r="AA19" s="46">
        <v>46</v>
      </c>
      <c r="AB19" s="46">
        <v>11.2</v>
      </c>
      <c r="AC19" s="46">
        <v>14.950251666250001</v>
      </c>
      <c r="AD19" s="46">
        <v>28</v>
      </c>
      <c r="AE19" s="46">
        <f t="shared" si="0"/>
        <v>2</v>
      </c>
      <c r="AF19" s="46">
        <f t="shared" si="1"/>
        <v>95513.599999999991</v>
      </c>
      <c r="AG19" s="96">
        <f t="shared" si="2"/>
        <v>8200</v>
      </c>
      <c r="AH19" s="96">
        <f t="shared" si="3"/>
        <v>8110.8906666666671</v>
      </c>
    </row>
    <row r="20" spans="1:34" s="119" customFormat="1" x14ac:dyDescent="0.25">
      <c r="A20" s="46">
        <v>3305</v>
      </c>
      <c r="B20" s="118" t="s">
        <v>1</v>
      </c>
      <c r="C20" s="46">
        <v>2</v>
      </c>
      <c r="D20" s="46">
        <v>24</v>
      </c>
      <c r="E20" s="96">
        <v>326.39999999999998</v>
      </c>
      <c r="F20" s="96">
        <v>26.4</v>
      </c>
      <c r="G20" s="46">
        <v>2</v>
      </c>
      <c r="H20" s="46">
        <v>19</v>
      </c>
      <c r="I20" s="96">
        <v>258.39999999999998</v>
      </c>
      <c r="J20" s="96">
        <v>20.9</v>
      </c>
      <c r="K20" s="46">
        <v>1</v>
      </c>
      <c r="L20" s="46">
        <v>12</v>
      </c>
      <c r="M20" s="96">
        <v>163.19999999999999</v>
      </c>
      <c r="N20" s="96">
        <v>13.2</v>
      </c>
      <c r="O20" s="46">
        <v>1</v>
      </c>
      <c r="P20" s="46">
        <v>10</v>
      </c>
      <c r="Q20" s="96">
        <v>136</v>
      </c>
      <c r="R20" s="96">
        <v>11</v>
      </c>
      <c r="S20" s="46">
        <v>1</v>
      </c>
      <c r="T20" s="46">
        <v>10</v>
      </c>
      <c r="U20" s="96">
        <v>136</v>
      </c>
      <c r="V20" s="46">
        <v>11</v>
      </c>
      <c r="X20" s="121">
        <v>3305</v>
      </c>
      <c r="Y20" s="122" t="s">
        <v>1</v>
      </c>
      <c r="Z20" s="46" t="s">
        <v>327</v>
      </c>
      <c r="AA20" s="46">
        <v>56</v>
      </c>
      <c r="AB20" s="46">
        <v>13.6</v>
      </c>
      <c r="AC20" s="46">
        <v>14.8717187375</v>
      </c>
      <c r="AD20" s="46">
        <v>33</v>
      </c>
      <c r="AE20" s="46">
        <f t="shared" si="0"/>
        <v>2</v>
      </c>
      <c r="AF20" s="46">
        <f t="shared" si="1"/>
        <v>99262.59199999999</v>
      </c>
      <c r="AG20" s="96">
        <f t="shared" si="2"/>
        <v>7018</v>
      </c>
      <c r="AH20" s="96">
        <f t="shared" si="3"/>
        <v>8177.3120000000008</v>
      </c>
    </row>
    <row r="21" spans="1:34" s="119" customFormat="1" x14ac:dyDescent="0.25">
      <c r="A21" s="46">
        <v>3306</v>
      </c>
      <c r="B21" s="118" t="s">
        <v>4</v>
      </c>
      <c r="C21" s="46">
        <v>4</v>
      </c>
      <c r="D21" s="46">
        <v>39</v>
      </c>
      <c r="E21" s="96">
        <v>1095.9000000000001</v>
      </c>
      <c r="F21" s="96">
        <v>52</v>
      </c>
      <c r="G21" s="46">
        <v>4</v>
      </c>
      <c r="H21" s="46">
        <v>31</v>
      </c>
      <c r="I21" s="96">
        <v>871.1</v>
      </c>
      <c r="J21" s="96">
        <v>41.333333333333336</v>
      </c>
      <c r="K21" s="46">
        <v>2</v>
      </c>
      <c r="L21" s="46">
        <v>20</v>
      </c>
      <c r="M21" s="96">
        <v>562</v>
      </c>
      <c r="N21" s="96">
        <v>26.666666666666668</v>
      </c>
      <c r="O21" s="46">
        <v>2</v>
      </c>
      <c r="P21" s="46">
        <v>16</v>
      </c>
      <c r="Q21" s="96">
        <v>449.6</v>
      </c>
      <c r="R21" s="96">
        <v>21.333333333333332</v>
      </c>
      <c r="S21" s="46">
        <v>2</v>
      </c>
      <c r="T21" s="46">
        <v>16</v>
      </c>
      <c r="U21" s="96">
        <v>449.6</v>
      </c>
      <c r="V21" s="46">
        <v>21.333333333333332</v>
      </c>
      <c r="X21" s="121">
        <v>3306</v>
      </c>
      <c r="Y21" s="122" t="s">
        <v>4</v>
      </c>
      <c r="Z21" s="46" t="s">
        <v>327</v>
      </c>
      <c r="AA21" s="46">
        <v>70</v>
      </c>
      <c r="AB21" s="46">
        <v>28.1</v>
      </c>
      <c r="AC21" s="46">
        <v>24.26918673085714</v>
      </c>
      <c r="AD21" s="46">
        <v>20</v>
      </c>
      <c r="AE21" s="46">
        <f t="shared" si="0"/>
        <v>4</v>
      </c>
      <c r="AF21" s="46">
        <f t="shared" si="1"/>
        <v>333738.08</v>
      </c>
      <c r="AG21" s="96">
        <f t="shared" si="2"/>
        <v>11420</v>
      </c>
      <c r="AH21" s="96">
        <f t="shared" si="3"/>
        <v>16124.16</v>
      </c>
    </row>
    <row r="22" spans="1:34" s="119" customFormat="1" x14ac:dyDescent="0.25">
      <c r="A22" s="46">
        <v>3307</v>
      </c>
      <c r="B22" s="118" t="s">
        <v>6</v>
      </c>
      <c r="C22" s="46">
        <v>2</v>
      </c>
      <c r="D22" s="46">
        <v>34</v>
      </c>
      <c r="E22" s="96">
        <v>340</v>
      </c>
      <c r="F22" s="96">
        <v>26.066666666666666</v>
      </c>
      <c r="G22" s="46">
        <v>2</v>
      </c>
      <c r="H22" s="46">
        <v>27</v>
      </c>
      <c r="I22" s="96">
        <v>270</v>
      </c>
      <c r="J22" s="96">
        <v>20.7</v>
      </c>
      <c r="K22" s="46">
        <v>1</v>
      </c>
      <c r="L22" s="46">
        <v>17</v>
      </c>
      <c r="M22" s="96">
        <v>170</v>
      </c>
      <c r="N22" s="96">
        <v>13.033333333333333</v>
      </c>
      <c r="O22" s="46">
        <v>1</v>
      </c>
      <c r="P22" s="46">
        <v>14</v>
      </c>
      <c r="Q22" s="96">
        <v>140</v>
      </c>
      <c r="R22" s="96">
        <v>10.733333333333333</v>
      </c>
      <c r="S22" s="46">
        <v>1</v>
      </c>
      <c r="T22" s="46">
        <v>14</v>
      </c>
      <c r="U22" s="96">
        <v>140</v>
      </c>
      <c r="V22" s="46">
        <v>10.733333333333333</v>
      </c>
      <c r="X22" s="121">
        <v>3307</v>
      </c>
      <c r="Y22" s="122" t="s">
        <v>6</v>
      </c>
      <c r="Z22" s="46" t="s">
        <v>327</v>
      </c>
      <c r="AA22" s="46">
        <v>36</v>
      </c>
      <c r="AB22" s="46">
        <v>10</v>
      </c>
      <c r="AC22" s="46">
        <v>16.754986734999999</v>
      </c>
      <c r="AD22" s="46">
        <v>23</v>
      </c>
      <c r="AE22" s="46">
        <f t="shared" si="0"/>
        <v>2</v>
      </c>
      <c r="AF22" s="46">
        <f t="shared" si="1"/>
        <v>103334.40000000001</v>
      </c>
      <c r="AG22" s="96">
        <f t="shared" si="2"/>
        <v>9936</v>
      </c>
      <c r="AH22" s="96">
        <f t="shared" si="3"/>
        <v>8067.4186666666665</v>
      </c>
    </row>
    <row r="23" spans="1:34" s="119" customFormat="1" x14ac:dyDescent="0.25">
      <c r="A23" s="46">
        <v>3308</v>
      </c>
      <c r="B23" s="118" t="s">
        <v>209</v>
      </c>
      <c r="C23" s="46">
        <v>4</v>
      </c>
      <c r="D23" s="46">
        <v>32</v>
      </c>
      <c r="E23" s="96">
        <v>934.4</v>
      </c>
      <c r="F23" s="96">
        <v>49.6</v>
      </c>
      <c r="G23" s="46">
        <v>4</v>
      </c>
      <c r="H23" s="46">
        <v>25</v>
      </c>
      <c r="I23" s="96">
        <v>730</v>
      </c>
      <c r="J23" s="96">
        <v>38.75</v>
      </c>
      <c r="K23" s="46">
        <v>2</v>
      </c>
      <c r="L23" s="46">
        <v>16</v>
      </c>
      <c r="M23" s="96">
        <v>467.2</v>
      </c>
      <c r="N23" s="96">
        <v>24.8</v>
      </c>
      <c r="O23" s="46">
        <v>2</v>
      </c>
      <c r="P23" s="46">
        <v>13</v>
      </c>
      <c r="Q23" s="96">
        <v>379.59999999999997</v>
      </c>
      <c r="R23" s="96">
        <v>20.149999999999999</v>
      </c>
      <c r="S23" s="46">
        <v>2</v>
      </c>
      <c r="T23" s="46">
        <v>13</v>
      </c>
      <c r="U23" s="96">
        <v>379.59999999999997</v>
      </c>
      <c r="V23" s="46">
        <v>20.149999999999999</v>
      </c>
      <c r="X23" s="121">
        <v>3308</v>
      </c>
      <c r="Y23" s="122" t="s">
        <v>209</v>
      </c>
      <c r="Z23" s="46" t="s">
        <v>327</v>
      </c>
      <c r="AA23" s="46">
        <v>83</v>
      </c>
      <c r="AB23" s="46">
        <v>29.2</v>
      </c>
      <c r="AC23" s="46">
        <v>21.24155360266667</v>
      </c>
      <c r="AD23" s="46">
        <v>24</v>
      </c>
      <c r="AE23" s="46">
        <f t="shared" si="0"/>
        <v>4</v>
      </c>
      <c r="AF23" s="46">
        <f t="shared" si="1"/>
        <v>282999.39199999999</v>
      </c>
      <c r="AG23" s="96">
        <f t="shared" si="2"/>
        <v>9319</v>
      </c>
      <c r="AH23" s="96">
        <f t="shared" si="3"/>
        <v>15294.656000000001</v>
      </c>
    </row>
    <row r="24" spans="1:34" s="119" customFormat="1" x14ac:dyDescent="0.25">
      <c r="A24" s="46">
        <v>3309</v>
      </c>
      <c r="B24" s="118" t="s">
        <v>5</v>
      </c>
      <c r="C24" s="46">
        <v>3</v>
      </c>
      <c r="D24" s="46">
        <v>23</v>
      </c>
      <c r="E24" s="96">
        <v>726.80000000000007</v>
      </c>
      <c r="F24" s="96">
        <v>38.716666666666669</v>
      </c>
      <c r="G24" s="46">
        <v>3</v>
      </c>
      <c r="H24" s="46">
        <v>18</v>
      </c>
      <c r="I24" s="96">
        <v>568.80000000000007</v>
      </c>
      <c r="J24" s="96">
        <v>30.3</v>
      </c>
      <c r="K24" s="46">
        <v>2</v>
      </c>
      <c r="L24" s="46">
        <v>12</v>
      </c>
      <c r="M24" s="96">
        <v>379.20000000000005</v>
      </c>
      <c r="N24" s="96">
        <v>20.2</v>
      </c>
      <c r="O24" s="46">
        <v>2</v>
      </c>
      <c r="P24" s="46">
        <v>10</v>
      </c>
      <c r="Q24" s="96">
        <v>316</v>
      </c>
      <c r="R24" s="96">
        <v>16.833333333333332</v>
      </c>
      <c r="S24" s="46">
        <v>2</v>
      </c>
      <c r="T24" s="46">
        <v>10</v>
      </c>
      <c r="U24" s="96">
        <v>316</v>
      </c>
      <c r="V24" s="46">
        <v>16.833333333333332</v>
      </c>
      <c r="X24" s="121">
        <v>3309</v>
      </c>
      <c r="Y24" s="122" t="s">
        <v>5</v>
      </c>
      <c r="Z24" s="46" t="s">
        <v>327</v>
      </c>
      <c r="AA24" s="46">
        <v>91</v>
      </c>
      <c r="AB24" s="46">
        <v>31.6</v>
      </c>
      <c r="AC24" s="46">
        <v>20.923327140000001</v>
      </c>
      <c r="AD24" s="46">
        <v>34</v>
      </c>
      <c r="AE24" s="46">
        <f t="shared" si="0"/>
        <v>3</v>
      </c>
      <c r="AF24" s="46">
        <f t="shared" si="1"/>
        <v>222357.82400000002</v>
      </c>
      <c r="AG24" s="96">
        <f t="shared" si="2"/>
        <v>6766</v>
      </c>
      <c r="AH24" s="96">
        <f t="shared" si="3"/>
        <v>12072.597333333333</v>
      </c>
    </row>
    <row r="25" spans="1:34" s="119" customFormat="1" x14ac:dyDescent="0.25">
      <c r="A25" s="46">
        <v>3401</v>
      </c>
      <c r="B25" s="118" t="s">
        <v>219</v>
      </c>
      <c r="C25" s="46">
        <v>4</v>
      </c>
      <c r="D25" s="46">
        <v>39</v>
      </c>
      <c r="E25" s="96">
        <v>1076.4000000000001</v>
      </c>
      <c r="F25" s="96">
        <v>51.35</v>
      </c>
      <c r="G25" s="46">
        <v>4</v>
      </c>
      <c r="H25" s="46">
        <v>31</v>
      </c>
      <c r="I25" s="96">
        <v>855.6</v>
      </c>
      <c r="J25" s="96">
        <v>40.81666666666667</v>
      </c>
      <c r="K25" s="46">
        <v>2</v>
      </c>
      <c r="L25" s="46">
        <v>20</v>
      </c>
      <c r="M25" s="96">
        <v>552</v>
      </c>
      <c r="N25" s="96">
        <v>26.333333333333332</v>
      </c>
      <c r="O25" s="46">
        <v>2</v>
      </c>
      <c r="P25" s="46">
        <v>16</v>
      </c>
      <c r="Q25" s="96">
        <v>441.6</v>
      </c>
      <c r="R25" s="96">
        <v>21.066666666666666</v>
      </c>
      <c r="S25" s="46">
        <v>2</v>
      </c>
      <c r="T25" s="46">
        <v>16</v>
      </c>
      <c r="U25" s="96">
        <v>441.6</v>
      </c>
      <c r="V25" s="46">
        <v>21.066666666666666</v>
      </c>
      <c r="X25" s="121">
        <v>3401</v>
      </c>
      <c r="Y25" s="122" t="s">
        <v>219</v>
      </c>
      <c r="Z25" s="46" t="s">
        <v>327</v>
      </c>
      <c r="AA25" s="46">
        <v>69</v>
      </c>
      <c r="AB25" s="46">
        <v>27.6</v>
      </c>
      <c r="AC25" s="46">
        <v>24.062107083333331</v>
      </c>
      <c r="AD25" s="46">
        <v>20</v>
      </c>
      <c r="AE25" s="46">
        <f t="shared" si="0"/>
        <v>4</v>
      </c>
      <c r="AF25" s="46">
        <f t="shared" si="1"/>
        <v>327799.68000000005</v>
      </c>
      <c r="AG25" s="96">
        <f t="shared" si="2"/>
        <v>11420</v>
      </c>
      <c r="AH25" s="96">
        <f t="shared" si="3"/>
        <v>15922.608000000002</v>
      </c>
    </row>
    <row r="26" spans="1:34" s="119" customFormat="1" x14ac:dyDescent="0.25">
      <c r="A26" s="46">
        <v>3902</v>
      </c>
      <c r="B26" s="118" t="s">
        <v>220</v>
      </c>
      <c r="C26" s="46">
        <v>5</v>
      </c>
      <c r="D26" s="46">
        <v>34</v>
      </c>
      <c r="E26" s="96">
        <v>1261.4000000000001</v>
      </c>
      <c r="F26" s="96">
        <v>63.466666666666669</v>
      </c>
      <c r="G26" s="46">
        <v>4</v>
      </c>
      <c r="H26" s="46">
        <v>27</v>
      </c>
      <c r="I26" s="96">
        <v>1001.7</v>
      </c>
      <c r="J26" s="96">
        <v>50.4</v>
      </c>
      <c r="K26" s="46">
        <v>3</v>
      </c>
      <c r="L26" s="46">
        <v>17</v>
      </c>
      <c r="M26" s="96">
        <v>630.70000000000005</v>
      </c>
      <c r="N26" s="96">
        <v>31.733333333333334</v>
      </c>
      <c r="O26" s="46">
        <v>2</v>
      </c>
      <c r="P26" s="46">
        <v>14</v>
      </c>
      <c r="Q26" s="96">
        <v>519.4</v>
      </c>
      <c r="R26" s="96">
        <v>26.133333333333333</v>
      </c>
      <c r="S26" s="46">
        <v>2</v>
      </c>
      <c r="T26" s="46">
        <v>14</v>
      </c>
      <c r="U26" s="96">
        <v>519.4</v>
      </c>
      <c r="V26" s="46">
        <v>26.133333333333333</v>
      </c>
      <c r="X26" s="121">
        <v>3902</v>
      </c>
      <c r="Y26" s="122" t="s">
        <v>220</v>
      </c>
      <c r="Z26" s="46" t="s">
        <v>327</v>
      </c>
      <c r="AA26" s="46">
        <v>102</v>
      </c>
      <c r="AB26" s="46">
        <v>37.1</v>
      </c>
      <c r="AC26" s="46">
        <v>21.870588235294122</v>
      </c>
      <c r="AD26" s="46">
        <v>23</v>
      </c>
      <c r="AE26" s="46">
        <f t="shared" si="0"/>
        <v>5</v>
      </c>
      <c r="AF26" s="46">
        <f t="shared" si="1"/>
        <v>383370.62400000007</v>
      </c>
      <c r="AG26" s="96">
        <f t="shared" si="2"/>
        <v>9936</v>
      </c>
      <c r="AH26" s="96">
        <f t="shared" si="3"/>
        <v>19642.410666666667</v>
      </c>
    </row>
    <row r="27" spans="1:34" s="119" customFormat="1" x14ac:dyDescent="0.25">
      <c r="A27" s="46">
        <v>5101</v>
      </c>
      <c r="B27" s="118" t="s">
        <v>235</v>
      </c>
      <c r="C27" s="46">
        <v>9</v>
      </c>
      <c r="D27" s="46">
        <v>29</v>
      </c>
      <c r="E27" s="96">
        <v>2340.3000000000002</v>
      </c>
      <c r="F27" s="96">
        <v>113.48235840297124</v>
      </c>
      <c r="G27" s="46">
        <v>8</v>
      </c>
      <c r="H27" s="46">
        <v>23</v>
      </c>
      <c r="I27" s="96">
        <v>1856.1000000000001</v>
      </c>
      <c r="J27" s="96">
        <v>90.003249767873754</v>
      </c>
      <c r="K27" s="46">
        <v>5</v>
      </c>
      <c r="L27" s="46">
        <v>15</v>
      </c>
      <c r="M27" s="96">
        <v>1210.5</v>
      </c>
      <c r="N27" s="96">
        <v>58.697771587743752</v>
      </c>
      <c r="O27" s="46">
        <v>4</v>
      </c>
      <c r="P27" s="46">
        <v>12</v>
      </c>
      <c r="Q27" s="96">
        <v>968.40000000000009</v>
      </c>
      <c r="R27" s="96">
        <v>46.958217270195</v>
      </c>
      <c r="S27" s="46">
        <v>4</v>
      </c>
      <c r="T27" s="46">
        <v>12</v>
      </c>
      <c r="U27" s="96">
        <v>968.40000000000009</v>
      </c>
      <c r="V27" s="46">
        <v>46.958217270195</v>
      </c>
      <c r="X27" s="121">
        <v>5101</v>
      </c>
      <c r="Y27" s="122" t="s">
        <v>235</v>
      </c>
      <c r="Z27" s="46" t="s">
        <v>327</v>
      </c>
      <c r="AA27" s="46">
        <v>224.79108635097501</v>
      </c>
      <c r="AB27" s="46">
        <v>80.7</v>
      </c>
      <c r="AC27" s="46">
        <v>21.54</v>
      </c>
      <c r="AD27" s="46">
        <v>27</v>
      </c>
      <c r="AE27" s="46">
        <f t="shared" si="0"/>
        <v>9</v>
      </c>
      <c r="AF27" s="46">
        <f t="shared" si="1"/>
        <v>713555.85600000003</v>
      </c>
      <c r="AG27" s="96">
        <f t="shared" si="2"/>
        <v>8502</v>
      </c>
      <c r="AH27" s="96">
        <f t="shared" si="3"/>
        <v>35235.567910863523</v>
      </c>
    </row>
    <row r="28" spans="1:34" s="119" customFormat="1" x14ac:dyDescent="0.25">
      <c r="A28" s="46">
        <v>5401</v>
      </c>
      <c r="B28" s="118" t="s">
        <v>238</v>
      </c>
      <c r="C28" s="46">
        <v>2</v>
      </c>
      <c r="D28" s="46">
        <v>13</v>
      </c>
      <c r="E28" s="96">
        <v>460.2</v>
      </c>
      <c r="F28" s="96">
        <v>26</v>
      </c>
      <c r="G28" s="46">
        <v>2</v>
      </c>
      <c r="H28" s="46">
        <v>10</v>
      </c>
      <c r="I28" s="96">
        <v>354</v>
      </c>
      <c r="J28" s="96">
        <v>20</v>
      </c>
      <c r="K28" s="46">
        <v>1</v>
      </c>
      <c r="L28" s="46">
        <v>7</v>
      </c>
      <c r="M28" s="96">
        <v>247.79999999999998</v>
      </c>
      <c r="N28" s="96">
        <v>14</v>
      </c>
      <c r="O28" s="46">
        <v>1</v>
      </c>
      <c r="P28" s="46">
        <v>6</v>
      </c>
      <c r="Q28" s="96">
        <v>212.39999999999998</v>
      </c>
      <c r="R28" s="96">
        <v>12</v>
      </c>
      <c r="S28" s="46">
        <v>1</v>
      </c>
      <c r="T28" s="46">
        <v>6</v>
      </c>
      <c r="U28" s="96">
        <v>212.39999999999998</v>
      </c>
      <c r="V28" s="46">
        <v>12</v>
      </c>
      <c r="X28" s="121">
        <v>5401</v>
      </c>
      <c r="Y28" s="122" t="s">
        <v>238</v>
      </c>
      <c r="Z28" s="46" t="s">
        <v>327</v>
      </c>
      <c r="AA28" s="46">
        <v>110</v>
      </c>
      <c r="AB28" s="46">
        <v>35.4</v>
      </c>
      <c r="AC28" s="46">
        <v>19.445421051428571</v>
      </c>
      <c r="AD28" s="46">
        <v>60</v>
      </c>
      <c r="AE28" s="46">
        <f t="shared" si="0"/>
        <v>2</v>
      </c>
      <c r="AF28" s="46">
        <f t="shared" si="1"/>
        <v>141667.96800000002</v>
      </c>
      <c r="AG28" s="96">
        <f t="shared" si="2"/>
        <v>3848</v>
      </c>
      <c r="AH28" s="96">
        <f t="shared" si="3"/>
        <v>8166.08</v>
      </c>
    </row>
    <row r="29" spans="1:34" s="119" customFormat="1" x14ac:dyDescent="0.25">
      <c r="A29" s="46">
        <v>5902</v>
      </c>
      <c r="B29" s="118" t="s">
        <v>236</v>
      </c>
      <c r="C29" s="46">
        <v>4</v>
      </c>
      <c r="D29" s="46">
        <v>27</v>
      </c>
      <c r="E29" s="96">
        <v>1263.5999999999999</v>
      </c>
      <c r="F29" s="96">
        <v>51.75</v>
      </c>
      <c r="G29" s="46">
        <v>4</v>
      </c>
      <c r="H29" s="46">
        <v>21</v>
      </c>
      <c r="I29" s="96">
        <v>982.8</v>
      </c>
      <c r="J29" s="96">
        <v>40.25</v>
      </c>
      <c r="K29" s="46">
        <v>2</v>
      </c>
      <c r="L29" s="46">
        <v>14</v>
      </c>
      <c r="M29" s="96">
        <v>655.19999999999993</v>
      </c>
      <c r="N29" s="96">
        <v>26.833333333333332</v>
      </c>
      <c r="O29" s="46">
        <v>2</v>
      </c>
      <c r="P29" s="46">
        <v>11</v>
      </c>
      <c r="Q29" s="96">
        <v>514.79999999999995</v>
      </c>
      <c r="R29" s="96">
        <v>21.083333333333332</v>
      </c>
      <c r="S29" s="46">
        <v>2</v>
      </c>
      <c r="T29" s="46">
        <v>11</v>
      </c>
      <c r="U29" s="96">
        <v>514.79999999999995</v>
      </c>
      <c r="V29" s="46">
        <v>21.083333333333332</v>
      </c>
      <c r="X29" s="121">
        <v>5902</v>
      </c>
      <c r="Y29" s="122" t="s">
        <v>236</v>
      </c>
      <c r="Z29" s="46" t="s">
        <v>327</v>
      </c>
      <c r="AA29" s="46">
        <v>105</v>
      </c>
      <c r="AB29" s="46">
        <v>46.8</v>
      </c>
      <c r="AC29" s="46">
        <v>26.726853004999999</v>
      </c>
      <c r="AD29" s="46">
        <v>29</v>
      </c>
      <c r="AE29" s="46">
        <f t="shared" si="0"/>
        <v>4</v>
      </c>
      <c r="AF29" s="46">
        <f t="shared" si="1"/>
        <v>383778.72000000003</v>
      </c>
      <c r="AG29" s="96">
        <f t="shared" si="2"/>
        <v>7885</v>
      </c>
      <c r="AH29" s="96">
        <f t="shared" si="3"/>
        <v>16002.48</v>
      </c>
    </row>
    <row r="30" spans="1:34" s="119" customFormat="1" x14ac:dyDescent="0.25">
      <c r="A30" s="46">
        <v>6601</v>
      </c>
      <c r="B30" s="118" t="s">
        <v>245</v>
      </c>
      <c r="C30" s="46">
        <v>6</v>
      </c>
      <c r="D30" s="46">
        <v>96</v>
      </c>
      <c r="E30" s="96">
        <v>1017.5999999999999</v>
      </c>
      <c r="F30" s="96">
        <v>72</v>
      </c>
      <c r="G30" s="46">
        <v>5</v>
      </c>
      <c r="H30" s="46">
        <v>76</v>
      </c>
      <c r="I30" s="96">
        <v>805.6</v>
      </c>
      <c r="J30" s="96">
        <v>57</v>
      </c>
      <c r="K30" s="46">
        <v>3</v>
      </c>
      <c r="L30" s="46">
        <v>48</v>
      </c>
      <c r="M30" s="96">
        <v>508.79999999999995</v>
      </c>
      <c r="N30" s="96">
        <v>36</v>
      </c>
      <c r="O30" s="46">
        <v>2</v>
      </c>
      <c r="P30" s="46">
        <v>39</v>
      </c>
      <c r="Q30" s="96">
        <v>413.4</v>
      </c>
      <c r="R30" s="96">
        <v>29.25</v>
      </c>
      <c r="S30" s="46">
        <v>2</v>
      </c>
      <c r="T30" s="46">
        <v>39</v>
      </c>
      <c r="U30" s="96">
        <v>413.4</v>
      </c>
      <c r="V30" s="46">
        <v>29.25</v>
      </c>
      <c r="X30" s="121">
        <v>6601</v>
      </c>
      <c r="Y30" s="122" t="s">
        <v>245</v>
      </c>
      <c r="Z30" s="46" t="s">
        <v>327</v>
      </c>
      <c r="AA30" s="46">
        <v>35</v>
      </c>
      <c r="AB30" s="46">
        <v>10.6</v>
      </c>
      <c r="AC30" s="46">
        <v>18.689645863928568</v>
      </c>
      <c r="AD30" s="46">
        <v>8</v>
      </c>
      <c r="AE30" s="46">
        <f t="shared" si="0"/>
        <v>6</v>
      </c>
      <c r="AF30" s="46">
        <f t="shared" si="1"/>
        <v>308771.21599999996</v>
      </c>
      <c r="AG30" s="96">
        <f t="shared" si="2"/>
        <v>28009</v>
      </c>
      <c r="AH30" s="96">
        <f t="shared" si="3"/>
        <v>22242.48</v>
      </c>
    </row>
    <row r="31" spans="1:34" s="119" customFormat="1" x14ac:dyDescent="0.25">
      <c r="A31" s="46">
        <v>6602</v>
      </c>
      <c r="B31" s="118" t="s">
        <v>246</v>
      </c>
      <c r="C31" s="46">
        <v>2</v>
      </c>
      <c r="D31" s="46">
        <v>48</v>
      </c>
      <c r="E31" s="96">
        <v>335.52</v>
      </c>
      <c r="F31" s="96">
        <v>24.8</v>
      </c>
      <c r="G31" s="46">
        <v>2</v>
      </c>
      <c r="H31" s="46">
        <v>38</v>
      </c>
      <c r="I31" s="96">
        <v>265.62</v>
      </c>
      <c r="J31" s="96">
        <v>19.633333333333333</v>
      </c>
      <c r="K31" s="46">
        <v>1</v>
      </c>
      <c r="L31" s="46">
        <v>24</v>
      </c>
      <c r="M31" s="96">
        <v>167.76</v>
      </c>
      <c r="N31" s="96">
        <v>12.4</v>
      </c>
      <c r="O31" s="46">
        <v>1</v>
      </c>
      <c r="P31" s="46">
        <v>20</v>
      </c>
      <c r="Q31" s="96">
        <v>139.80000000000001</v>
      </c>
      <c r="R31" s="96">
        <v>10.333333333333334</v>
      </c>
      <c r="S31" s="46">
        <v>1</v>
      </c>
      <c r="T31" s="46">
        <v>20</v>
      </c>
      <c r="U31" s="96">
        <v>139.80000000000001</v>
      </c>
      <c r="V31" s="46">
        <v>10.333333333333334</v>
      </c>
      <c r="X31" s="121">
        <v>6602</v>
      </c>
      <c r="Y31" s="122" t="s">
        <v>246</v>
      </c>
      <c r="Z31" s="46" t="s">
        <v>327</v>
      </c>
      <c r="AA31" s="46">
        <v>21</v>
      </c>
      <c r="AB31" s="46">
        <v>6.99</v>
      </c>
      <c r="AC31" s="46">
        <v>20.227910512499999</v>
      </c>
      <c r="AD31" s="46">
        <v>16</v>
      </c>
      <c r="AE31" s="46">
        <f t="shared" si="0"/>
        <v>2</v>
      </c>
      <c r="AF31" s="46">
        <f t="shared" si="1"/>
        <v>102036.10560000001</v>
      </c>
      <c r="AG31" s="96">
        <f t="shared" si="2"/>
        <v>14036</v>
      </c>
      <c r="AH31" s="96">
        <f t="shared" si="3"/>
        <v>7681.717333333334</v>
      </c>
    </row>
    <row r="32" spans="1:34" s="119" customFormat="1" x14ac:dyDescent="0.25">
      <c r="A32" s="46">
        <v>6603</v>
      </c>
      <c r="B32" s="118" t="s">
        <v>247</v>
      </c>
      <c r="C32" s="46">
        <v>4</v>
      </c>
      <c r="D32" s="46">
        <v>64</v>
      </c>
      <c r="E32" s="96">
        <v>748.8</v>
      </c>
      <c r="F32" s="96">
        <v>49.06666666666667</v>
      </c>
      <c r="G32" s="46">
        <v>4</v>
      </c>
      <c r="H32" s="46">
        <v>51</v>
      </c>
      <c r="I32" s="96">
        <v>596.69999999999993</v>
      </c>
      <c r="J32" s="96">
        <v>39.1</v>
      </c>
      <c r="K32" s="46">
        <v>2</v>
      </c>
      <c r="L32" s="46">
        <v>32</v>
      </c>
      <c r="M32" s="96">
        <v>374.4</v>
      </c>
      <c r="N32" s="96">
        <v>24.533333333333335</v>
      </c>
      <c r="O32" s="46">
        <v>2</v>
      </c>
      <c r="P32" s="46">
        <v>26</v>
      </c>
      <c r="Q32" s="96">
        <v>304.2</v>
      </c>
      <c r="R32" s="96">
        <v>19.933333333333334</v>
      </c>
      <c r="S32" s="46">
        <v>2</v>
      </c>
      <c r="T32" s="46">
        <v>26</v>
      </c>
      <c r="U32" s="96">
        <v>304.2</v>
      </c>
      <c r="V32" s="46">
        <v>19.933333333333334</v>
      </c>
      <c r="X32" s="121">
        <v>6603</v>
      </c>
      <c r="Y32" s="122" t="s">
        <v>247</v>
      </c>
      <c r="Z32" s="46" t="s">
        <v>327</v>
      </c>
      <c r="AA32" s="46">
        <v>36</v>
      </c>
      <c r="AB32" s="46">
        <v>11.7</v>
      </c>
      <c r="AC32" s="46">
        <v>18</v>
      </c>
      <c r="AD32" s="46">
        <v>12</v>
      </c>
      <c r="AE32" s="46">
        <f t="shared" si="0"/>
        <v>4</v>
      </c>
      <c r="AF32" s="46">
        <f t="shared" si="1"/>
        <v>227419.92</v>
      </c>
      <c r="AG32" s="96">
        <f t="shared" si="2"/>
        <v>18690</v>
      </c>
      <c r="AH32" s="96">
        <f t="shared" si="3"/>
        <v>15171.658666666666</v>
      </c>
    </row>
    <row r="33" spans="1:34" s="119" customFormat="1" x14ac:dyDescent="0.25">
      <c r="A33" s="46">
        <v>6604</v>
      </c>
      <c r="B33" s="118" t="s">
        <v>248</v>
      </c>
      <c r="C33" s="46">
        <v>4</v>
      </c>
      <c r="D33" s="46">
        <v>59</v>
      </c>
      <c r="E33" s="96">
        <v>678.5</v>
      </c>
      <c r="F33" s="96">
        <v>47.527777777777779</v>
      </c>
      <c r="G33" s="46">
        <v>4</v>
      </c>
      <c r="H33" s="46">
        <v>47</v>
      </c>
      <c r="I33" s="96">
        <v>540.5</v>
      </c>
      <c r="J33" s="96">
        <v>37.861111111111107</v>
      </c>
      <c r="K33" s="46">
        <v>2</v>
      </c>
      <c r="L33" s="46">
        <v>30</v>
      </c>
      <c r="M33" s="96">
        <v>345</v>
      </c>
      <c r="N33" s="96">
        <v>24.166666666666664</v>
      </c>
      <c r="O33" s="46">
        <v>2</v>
      </c>
      <c r="P33" s="46">
        <v>24</v>
      </c>
      <c r="Q33" s="96">
        <v>276</v>
      </c>
      <c r="R33" s="96">
        <v>19.333333333333332</v>
      </c>
      <c r="S33" s="46">
        <v>2</v>
      </c>
      <c r="T33" s="46">
        <v>24</v>
      </c>
      <c r="U33" s="96">
        <v>276</v>
      </c>
      <c r="V33" s="46">
        <v>19.333333333333332</v>
      </c>
      <c r="X33" s="121">
        <v>6604</v>
      </c>
      <c r="Y33" s="122" t="s">
        <v>248</v>
      </c>
      <c r="Z33" s="46" t="s">
        <v>327</v>
      </c>
      <c r="AA33" s="46">
        <v>38.333333333333329</v>
      </c>
      <c r="AB33" s="46">
        <v>11.5</v>
      </c>
      <c r="AC33" s="46">
        <v>18</v>
      </c>
      <c r="AD33" s="46">
        <v>13</v>
      </c>
      <c r="AE33" s="46">
        <f t="shared" si="0"/>
        <v>4</v>
      </c>
      <c r="AF33" s="46">
        <f t="shared" si="1"/>
        <v>206381.76</v>
      </c>
      <c r="AG33" s="96">
        <f t="shared" si="2"/>
        <v>17256</v>
      </c>
      <c r="AH33" s="96">
        <f t="shared" si="3"/>
        <v>14718.08</v>
      </c>
    </row>
    <row r="34" spans="1:34" s="119" customFormat="1" x14ac:dyDescent="0.25">
      <c r="A34" s="46">
        <v>6605</v>
      </c>
      <c r="B34" s="118" t="s">
        <v>249</v>
      </c>
      <c r="C34" s="46">
        <v>2</v>
      </c>
      <c r="D34" s="46">
        <v>39</v>
      </c>
      <c r="E34" s="96">
        <v>368.94000000000005</v>
      </c>
      <c r="F34" s="96">
        <v>26</v>
      </c>
      <c r="G34" s="46">
        <v>2</v>
      </c>
      <c r="H34" s="46">
        <v>31</v>
      </c>
      <c r="I34" s="96">
        <v>293.26000000000005</v>
      </c>
      <c r="J34" s="96">
        <v>20.666666666666668</v>
      </c>
      <c r="K34" s="46">
        <v>1</v>
      </c>
      <c r="L34" s="46">
        <v>20</v>
      </c>
      <c r="M34" s="96">
        <v>189.20000000000002</v>
      </c>
      <c r="N34" s="96">
        <v>13.333333333333334</v>
      </c>
      <c r="O34" s="46">
        <v>1</v>
      </c>
      <c r="P34" s="46">
        <v>16</v>
      </c>
      <c r="Q34" s="96">
        <v>151.36000000000001</v>
      </c>
      <c r="R34" s="96">
        <v>10.666666666666666</v>
      </c>
      <c r="S34" s="46">
        <v>1</v>
      </c>
      <c r="T34" s="46">
        <v>16</v>
      </c>
      <c r="U34" s="96">
        <v>151.36000000000001</v>
      </c>
      <c r="V34" s="46">
        <v>10.666666666666666</v>
      </c>
      <c r="X34" s="121">
        <v>6605</v>
      </c>
      <c r="Y34" s="122" t="s">
        <v>249</v>
      </c>
      <c r="Z34" s="46" t="s">
        <v>327</v>
      </c>
      <c r="AA34" s="46">
        <v>30</v>
      </c>
      <c r="AB34" s="46">
        <v>9.4600000000000009</v>
      </c>
      <c r="AC34" s="46">
        <v>19.067822954</v>
      </c>
      <c r="AD34" s="46">
        <v>20</v>
      </c>
      <c r="AE34" s="46">
        <f t="shared" si="0"/>
        <v>2</v>
      </c>
      <c r="AF34" s="46">
        <f t="shared" si="1"/>
        <v>112354.52800000002</v>
      </c>
      <c r="AG34" s="96">
        <f t="shared" si="2"/>
        <v>11420</v>
      </c>
      <c r="AH34" s="96">
        <f t="shared" si="3"/>
        <v>8062.08</v>
      </c>
    </row>
    <row r="35" spans="1:34" s="119" customFormat="1" x14ac:dyDescent="0.25">
      <c r="A35" s="46">
        <v>6606</v>
      </c>
      <c r="B35" s="118" t="s">
        <v>250</v>
      </c>
      <c r="C35" s="46">
        <v>2</v>
      </c>
      <c r="D35" s="46">
        <v>37</v>
      </c>
      <c r="E35" s="96">
        <v>373.7</v>
      </c>
      <c r="F35" s="96">
        <v>25.762891102954029</v>
      </c>
      <c r="G35" s="46">
        <v>2</v>
      </c>
      <c r="H35" s="46">
        <v>29</v>
      </c>
      <c r="I35" s="96">
        <v>292.89999999999998</v>
      </c>
      <c r="J35" s="96">
        <v>20.19253626988289</v>
      </c>
      <c r="K35" s="46">
        <v>1</v>
      </c>
      <c r="L35" s="46">
        <v>19</v>
      </c>
      <c r="M35" s="96">
        <v>191.9</v>
      </c>
      <c r="N35" s="96">
        <v>13.229592728543961</v>
      </c>
      <c r="O35" s="46">
        <v>1</v>
      </c>
      <c r="P35" s="46">
        <v>15</v>
      </c>
      <c r="Q35" s="96">
        <v>151.5</v>
      </c>
      <c r="R35" s="96">
        <v>10.44441531200839</v>
      </c>
      <c r="S35" s="46">
        <v>1</v>
      </c>
      <c r="T35" s="46">
        <v>15</v>
      </c>
      <c r="U35" s="96">
        <v>151.5</v>
      </c>
      <c r="V35" s="46">
        <v>10.44441531200839</v>
      </c>
      <c r="X35" s="121">
        <v>6606</v>
      </c>
      <c r="Y35" s="122" t="s">
        <v>250</v>
      </c>
      <c r="Z35" s="46" t="s">
        <v>327</v>
      </c>
      <c r="AA35" s="46">
        <v>31.77766124803356</v>
      </c>
      <c r="AB35" s="46">
        <v>10.1</v>
      </c>
      <c r="AC35" s="46">
        <v>19.07</v>
      </c>
      <c r="AD35" s="46">
        <v>21</v>
      </c>
      <c r="AE35" s="46">
        <f t="shared" si="0"/>
        <v>2</v>
      </c>
      <c r="AF35" s="46">
        <f t="shared" si="1"/>
        <v>113474.71200000001</v>
      </c>
      <c r="AG35" s="96">
        <f t="shared" si="2"/>
        <v>10803</v>
      </c>
      <c r="AH35" s="96">
        <f t="shared" si="3"/>
        <v>7964.1591190351328</v>
      </c>
    </row>
    <row r="36" spans="1:34" s="119" customFormat="1" x14ac:dyDescent="0.25">
      <c r="A36" s="46">
        <v>6607</v>
      </c>
      <c r="B36" s="118" t="s">
        <v>251</v>
      </c>
      <c r="C36" s="46">
        <v>3</v>
      </c>
      <c r="D36" s="46">
        <v>48</v>
      </c>
      <c r="E36" s="96">
        <v>624</v>
      </c>
      <c r="F36" s="96">
        <v>37.6</v>
      </c>
      <c r="G36" s="46">
        <v>3</v>
      </c>
      <c r="H36" s="46">
        <v>38</v>
      </c>
      <c r="I36" s="96">
        <v>494</v>
      </c>
      <c r="J36" s="96">
        <v>29.766666666666666</v>
      </c>
      <c r="K36" s="46">
        <v>2</v>
      </c>
      <c r="L36" s="46">
        <v>24</v>
      </c>
      <c r="M36" s="96">
        <v>312</v>
      </c>
      <c r="N36" s="96">
        <v>18.8</v>
      </c>
      <c r="O36" s="46">
        <v>2</v>
      </c>
      <c r="P36" s="46">
        <v>20</v>
      </c>
      <c r="Q36" s="96">
        <v>260</v>
      </c>
      <c r="R36" s="96">
        <v>15.666666666666666</v>
      </c>
      <c r="S36" s="46">
        <v>2</v>
      </c>
      <c r="T36" s="46">
        <v>20</v>
      </c>
      <c r="U36" s="96">
        <v>260</v>
      </c>
      <c r="V36" s="46">
        <v>15.666666666666666</v>
      </c>
      <c r="X36" s="121">
        <v>6607</v>
      </c>
      <c r="Y36" s="122" t="s">
        <v>251</v>
      </c>
      <c r="Z36" s="46" t="s">
        <v>327</v>
      </c>
      <c r="AA36" s="46">
        <v>37</v>
      </c>
      <c r="AB36" s="46">
        <v>13</v>
      </c>
      <c r="AC36" s="46">
        <v>21.267169829333341</v>
      </c>
      <c r="AD36" s="46">
        <v>16</v>
      </c>
      <c r="AE36" s="46">
        <f t="shared" si="0"/>
        <v>3</v>
      </c>
      <c r="AF36" s="46">
        <f t="shared" si="1"/>
        <v>189766.72</v>
      </c>
      <c r="AG36" s="96">
        <f t="shared" si="2"/>
        <v>14036</v>
      </c>
      <c r="AH36" s="96">
        <f t="shared" si="3"/>
        <v>11646.474666666669</v>
      </c>
    </row>
    <row r="37" spans="1:34" s="119" customFormat="1" x14ac:dyDescent="0.25">
      <c r="A37" s="46">
        <v>6608</v>
      </c>
      <c r="B37" s="118" t="s">
        <v>252</v>
      </c>
      <c r="C37" s="46">
        <v>3</v>
      </c>
      <c r="D37" s="46">
        <v>59</v>
      </c>
      <c r="E37" s="96">
        <v>545.75</v>
      </c>
      <c r="F37" s="96">
        <v>36.383333333333333</v>
      </c>
      <c r="G37" s="46">
        <v>3</v>
      </c>
      <c r="H37" s="46">
        <v>47</v>
      </c>
      <c r="I37" s="96">
        <v>434.75</v>
      </c>
      <c r="J37" s="96">
        <v>28.983333333333334</v>
      </c>
      <c r="K37" s="46">
        <v>2</v>
      </c>
      <c r="L37" s="46">
        <v>30</v>
      </c>
      <c r="M37" s="96">
        <v>277.5</v>
      </c>
      <c r="N37" s="96">
        <v>18.5</v>
      </c>
      <c r="O37" s="46">
        <v>2</v>
      </c>
      <c r="P37" s="46">
        <v>24</v>
      </c>
      <c r="Q37" s="96">
        <v>222</v>
      </c>
      <c r="R37" s="96">
        <v>14.8</v>
      </c>
      <c r="S37" s="46">
        <v>2</v>
      </c>
      <c r="T37" s="46">
        <v>24</v>
      </c>
      <c r="U37" s="96">
        <v>222</v>
      </c>
      <c r="V37" s="46">
        <v>14.8</v>
      </c>
      <c r="X37" s="121">
        <v>6608</v>
      </c>
      <c r="Y37" s="122" t="s">
        <v>252</v>
      </c>
      <c r="Z37" s="46" t="s">
        <v>327</v>
      </c>
      <c r="AA37" s="46">
        <v>27</v>
      </c>
      <c r="AB37" s="46">
        <v>9.25</v>
      </c>
      <c r="AC37" s="46">
        <v>20.995250807045451</v>
      </c>
      <c r="AD37" s="46">
        <v>13</v>
      </c>
      <c r="AE37" s="46">
        <f t="shared" si="0"/>
        <v>3</v>
      </c>
      <c r="AF37" s="46">
        <f t="shared" si="1"/>
        <v>166002.72</v>
      </c>
      <c r="AG37" s="96">
        <f t="shared" si="2"/>
        <v>17256</v>
      </c>
      <c r="AH37" s="96">
        <f t="shared" si="3"/>
        <v>11266.944000000001</v>
      </c>
    </row>
    <row r="38" spans="1:34" s="119" customFormat="1" x14ac:dyDescent="0.25">
      <c r="A38" s="46">
        <v>6609</v>
      </c>
      <c r="B38" s="118" t="s">
        <v>260</v>
      </c>
      <c r="C38" s="46">
        <v>1</v>
      </c>
      <c r="D38" s="46">
        <v>17</v>
      </c>
      <c r="E38" s="96">
        <v>110.16000000000001</v>
      </c>
      <c r="F38" s="96">
        <v>12.75</v>
      </c>
      <c r="G38" s="46">
        <v>1</v>
      </c>
      <c r="H38" s="46">
        <v>13</v>
      </c>
      <c r="I38" s="96">
        <v>84.240000000000009</v>
      </c>
      <c r="J38" s="96">
        <v>9.75</v>
      </c>
      <c r="K38" s="46">
        <v>1</v>
      </c>
      <c r="L38" s="46">
        <v>9</v>
      </c>
      <c r="M38" s="96">
        <v>58.320000000000007</v>
      </c>
      <c r="N38" s="96">
        <v>6.75</v>
      </c>
      <c r="O38" s="46">
        <v>1</v>
      </c>
      <c r="P38" s="46">
        <v>7</v>
      </c>
      <c r="Q38" s="96">
        <v>45.36</v>
      </c>
      <c r="R38" s="96">
        <v>5.25</v>
      </c>
      <c r="S38" s="46">
        <v>1</v>
      </c>
      <c r="T38" s="46">
        <v>7</v>
      </c>
      <c r="U38" s="96">
        <v>45.36</v>
      </c>
      <c r="V38" s="46">
        <v>5.25</v>
      </c>
      <c r="X38" s="121">
        <v>6609</v>
      </c>
      <c r="Y38" s="122" t="s">
        <v>260</v>
      </c>
      <c r="Z38" s="46" t="s">
        <v>327</v>
      </c>
      <c r="AA38" s="46">
        <v>35</v>
      </c>
      <c r="AB38" s="46">
        <v>6.48</v>
      </c>
      <c r="AC38" s="46">
        <v>11.112079432</v>
      </c>
      <c r="AD38" s="46">
        <v>45</v>
      </c>
      <c r="AE38" s="46">
        <f t="shared" si="0"/>
        <v>1</v>
      </c>
      <c r="AF38" s="46">
        <f t="shared" si="1"/>
        <v>33473.606400000004</v>
      </c>
      <c r="AG38" s="96">
        <f t="shared" si="2"/>
        <v>4967</v>
      </c>
      <c r="AH38" s="96">
        <f t="shared" si="3"/>
        <v>3945.2400000000002</v>
      </c>
    </row>
    <row r="39" spans="1:34" s="119" customFormat="1" x14ac:dyDescent="0.25">
      <c r="A39" s="46">
        <v>6610</v>
      </c>
      <c r="B39" s="118" t="s">
        <v>30</v>
      </c>
      <c r="C39" s="46">
        <v>2</v>
      </c>
      <c r="D39" s="46">
        <v>41</v>
      </c>
      <c r="E39" s="96">
        <v>264.45</v>
      </c>
      <c r="F39" s="96">
        <v>25.283333333333335</v>
      </c>
      <c r="G39" s="46">
        <v>2</v>
      </c>
      <c r="H39" s="46">
        <v>32</v>
      </c>
      <c r="I39" s="96">
        <v>206.4</v>
      </c>
      <c r="J39" s="96">
        <v>19.733333333333334</v>
      </c>
      <c r="K39" s="46">
        <v>1</v>
      </c>
      <c r="L39" s="46">
        <v>21</v>
      </c>
      <c r="M39" s="96">
        <v>135.45000000000002</v>
      </c>
      <c r="N39" s="96">
        <v>12.95</v>
      </c>
      <c r="O39" s="46">
        <v>1</v>
      </c>
      <c r="P39" s="46">
        <v>17</v>
      </c>
      <c r="Q39" s="96">
        <v>109.65</v>
      </c>
      <c r="R39" s="96">
        <v>10.483333333333333</v>
      </c>
      <c r="S39" s="46">
        <v>1</v>
      </c>
      <c r="T39" s="46">
        <v>17</v>
      </c>
      <c r="U39" s="96">
        <v>109.65</v>
      </c>
      <c r="V39" s="46">
        <v>10.483333333333333</v>
      </c>
      <c r="X39" s="121">
        <v>6610</v>
      </c>
      <c r="Y39" s="122" t="s">
        <v>30</v>
      </c>
      <c r="Z39" s="46" t="s">
        <v>327</v>
      </c>
      <c r="AA39" s="46">
        <v>27</v>
      </c>
      <c r="AB39" s="46">
        <v>6.45</v>
      </c>
      <c r="AC39" s="46">
        <v>14.558073184</v>
      </c>
      <c r="AD39" s="46">
        <v>19</v>
      </c>
      <c r="AE39" s="46">
        <f t="shared" si="0"/>
        <v>2</v>
      </c>
      <c r="AF39" s="46">
        <f t="shared" si="1"/>
        <v>80395.38</v>
      </c>
      <c r="AG39" s="96">
        <f t="shared" si="2"/>
        <v>11985</v>
      </c>
      <c r="AH39" s="96">
        <f t="shared" si="3"/>
        <v>7828.1146666666673</v>
      </c>
    </row>
    <row r="40" spans="1:34" s="119" customFormat="1" x14ac:dyDescent="0.25">
      <c r="A40" s="46">
        <v>6611</v>
      </c>
      <c r="B40" s="118" t="s">
        <v>29</v>
      </c>
      <c r="C40" s="46">
        <v>2</v>
      </c>
      <c r="D40" s="46">
        <v>34</v>
      </c>
      <c r="E40" s="96">
        <v>247.52</v>
      </c>
      <c r="F40" s="96">
        <v>25.5</v>
      </c>
      <c r="G40" s="46">
        <v>2</v>
      </c>
      <c r="H40" s="46">
        <v>27</v>
      </c>
      <c r="I40" s="96">
        <v>196.56</v>
      </c>
      <c r="J40" s="96">
        <v>20.25</v>
      </c>
      <c r="K40" s="46">
        <v>1</v>
      </c>
      <c r="L40" s="46">
        <v>17</v>
      </c>
      <c r="M40" s="96">
        <v>123.76</v>
      </c>
      <c r="N40" s="96">
        <v>12.75</v>
      </c>
      <c r="O40" s="46">
        <v>1</v>
      </c>
      <c r="P40" s="46">
        <v>14</v>
      </c>
      <c r="Q40" s="96">
        <v>101.92</v>
      </c>
      <c r="R40" s="96">
        <v>10.5</v>
      </c>
      <c r="S40" s="46">
        <v>1</v>
      </c>
      <c r="T40" s="46">
        <v>14</v>
      </c>
      <c r="U40" s="96">
        <v>101.92</v>
      </c>
      <c r="V40" s="46">
        <v>10.5</v>
      </c>
      <c r="X40" s="121">
        <v>6611</v>
      </c>
      <c r="Y40" s="122" t="s">
        <v>29</v>
      </c>
      <c r="Z40" s="46" t="s">
        <v>327</v>
      </c>
      <c r="AA40" s="46">
        <v>35</v>
      </c>
      <c r="AB40" s="46">
        <v>7.28</v>
      </c>
      <c r="AC40" s="46">
        <v>12.743967447499999</v>
      </c>
      <c r="AD40" s="46">
        <v>23</v>
      </c>
      <c r="AE40" s="46">
        <f t="shared" si="0"/>
        <v>2</v>
      </c>
      <c r="AF40" s="46">
        <f t="shared" si="1"/>
        <v>75227.443200000009</v>
      </c>
      <c r="AG40" s="96">
        <f t="shared" si="2"/>
        <v>9936</v>
      </c>
      <c r="AH40" s="96">
        <f t="shared" si="3"/>
        <v>7892.04</v>
      </c>
    </row>
    <row r="41" spans="1:34" s="119" customFormat="1" x14ac:dyDescent="0.25">
      <c r="A41" s="46">
        <v>6612</v>
      </c>
      <c r="B41" s="118" t="s">
        <v>32</v>
      </c>
      <c r="C41" s="46">
        <v>2</v>
      </c>
      <c r="D41" s="46">
        <v>24</v>
      </c>
      <c r="E41" s="96">
        <v>307.20000000000005</v>
      </c>
      <c r="F41" s="96">
        <v>26.4</v>
      </c>
      <c r="G41" s="46">
        <v>2</v>
      </c>
      <c r="H41" s="46">
        <v>19</v>
      </c>
      <c r="I41" s="96">
        <v>243.20000000000002</v>
      </c>
      <c r="J41" s="96">
        <v>20.9</v>
      </c>
      <c r="K41" s="46">
        <v>1</v>
      </c>
      <c r="L41" s="46">
        <v>12</v>
      </c>
      <c r="M41" s="96">
        <v>153.60000000000002</v>
      </c>
      <c r="N41" s="96">
        <v>13.2</v>
      </c>
      <c r="O41" s="46">
        <v>1</v>
      </c>
      <c r="P41" s="46">
        <v>10</v>
      </c>
      <c r="Q41" s="96">
        <v>128</v>
      </c>
      <c r="R41" s="96">
        <v>11</v>
      </c>
      <c r="S41" s="46">
        <v>1</v>
      </c>
      <c r="T41" s="46">
        <v>10</v>
      </c>
      <c r="U41" s="96">
        <v>128</v>
      </c>
      <c r="V41" s="46">
        <v>11</v>
      </c>
      <c r="X41" s="121">
        <v>6612</v>
      </c>
      <c r="Y41" s="122" t="s">
        <v>32</v>
      </c>
      <c r="Z41" s="46" t="s">
        <v>327</v>
      </c>
      <c r="AA41" s="46">
        <v>56</v>
      </c>
      <c r="AB41" s="46">
        <v>12.8</v>
      </c>
      <c r="AC41" s="46">
        <v>14.0040497715</v>
      </c>
      <c r="AD41" s="46">
        <v>33</v>
      </c>
      <c r="AE41" s="46">
        <f t="shared" si="0"/>
        <v>2</v>
      </c>
      <c r="AF41" s="46">
        <f t="shared" si="1"/>
        <v>93423.616000000009</v>
      </c>
      <c r="AG41" s="96">
        <f t="shared" si="2"/>
        <v>7018</v>
      </c>
      <c r="AH41" s="96">
        <f t="shared" si="3"/>
        <v>8177.3120000000008</v>
      </c>
    </row>
    <row r="42" spans="1:34" s="119" customFormat="1" x14ac:dyDescent="0.25">
      <c r="A42" s="46">
        <v>6613</v>
      </c>
      <c r="B42" s="118" t="s">
        <v>33</v>
      </c>
      <c r="C42" s="46">
        <v>2</v>
      </c>
      <c r="D42" s="46">
        <v>28</v>
      </c>
      <c r="E42" s="96">
        <v>285.59999999999997</v>
      </c>
      <c r="F42" s="96">
        <v>25.666666666666668</v>
      </c>
      <c r="G42" s="46">
        <v>2</v>
      </c>
      <c r="H42" s="46">
        <v>22</v>
      </c>
      <c r="I42" s="96">
        <v>224.39999999999998</v>
      </c>
      <c r="J42" s="96">
        <v>20.166666666666668</v>
      </c>
      <c r="K42" s="46">
        <v>1</v>
      </c>
      <c r="L42" s="46">
        <v>14</v>
      </c>
      <c r="M42" s="96">
        <v>142.79999999999998</v>
      </c>
      <c r="N42" s="96">
        <v>12.833333333333334</v>
      </c>
      <c r="O42" s="46">
        <v>1</v>
      </c>
      <c r="P42" s="46">
        <v>12</v>
      </c>
      <c r="Q42" s="96">
        <v>122.39999999999999</v>
      </c>
      <c r="R42" s="96">
        <v>11</v>
      </c>
      <c r="S42" s="46">
        <v>1</v>
      </c>
      <c r="T42" s="46">
        <v>12</v>
      </c>
      <c r="U42" s="96">
        <v>122.39999999999999</v>
      </c>
      <c r="V42" s="46">
        <v>11</v>
      </c>
      <c r="X42" s="121">
        <v>6613</v>
      </c>
      <c r="Y42" s="122" t="s">
        <v>33</v>
      </c>
      <c r="Z42" s="46" t="s">
        <v>327</v>
      </c>
      <c r="AA42" s="46">
        <v>45</v>
      </c>
      <c r="AB42" s="46">
        <v>10.199999999999999</v>
      </c>
      <c r="AC42" s="46">
        <v>13.9347093675</v>
      </c>
      <c r="AD42" s="46">
        <v>28</v>
      </c>
      <c r="AE42" s="46">
        <f t="shared" si="0"/>
        <v>2</v>
      </c>
      <c r="AF42" s="46">
        <f t="shared" si="1"/>
        <v>86985.599999999991</v>
      </c>
      <c r="AG42" s="96">
        <f t="shared" si="2"/>
        <v>8200</v>
      </c>
      <c r="AH42" s="96">
        <f t="shared" si="3"/>
        <v>7966.0533333333351</v>
      </c>
    </row>
    <row r="43" spans="1:34" s="119" customFormat="1" x14ac:dyDescent="0.25">
      <c r="A43" s="46">
        <v>6614</v>
      </c>
      <c r="B43" s="118" t="s">
        <v>37</v>
      </c>
      <c r="C43" s="46">
        <v>2</v>
      </c>
      <c r="D43" s="46">
        <v>35</v>
      </c>
      <c r="E43" s="96">
        <v>347.9</v>
      </c>
      <c r="F43" s="96">
        <v>25.083333333333332</v>
      </c>
      <c r="G43" s="46">
        <v>2</v>
      </c>
      <c r="H43" s="46">
        <v>28</v>
      </c>
      <c r="I43" s="96">
        <v>278.32</v>
      </c>
      <c r="J43" s="96">
        <v>20.066666666666666</v>
      </c>
      <c r="K43" s="46">
        <v>1</v>
      </c>
      <c r="L43" s="46">
        <v>18</v>
      </c>
      <c r="M43" s="96">
        <v>178.92</v>
      </c>
      <c r="N43" s="96">
        <v>12.9</v>
      </c>
      <c r="O43" s="46">
        <v>1</v>
      </c>
      <c r="P43" s="46">
        <v>14</v>
      </c>
      <c r="Q43" s="96">
        <v>139.16</v>
      </c>
      <c r="R43" s="96">
        <v>10.033333333333333</v>
      </c>
      <c r="S43" s="46">
        <v>1</v>
      </c>
      <c r="T43" s="46">
        <v>14</v>
      </c>
      <c r="U43" s="96">
        <v>139.16</v>
      </c>
      <c r="V43" s="46">
        <v>10.033333333333333</v>
      </c>
      <c r="X43" s="121">
        <v>6614</v>
      </c>
      <c r="Y43" s="122" t="s">
        <v>37</v>
      </c>
      <c r="Z43" s="46" t="s">
        <v>327</v>
      </c>
      <c r="AA43" s="46">
        <v>33</v>
      </c>
      <c r="AB43" s="46">
        <v>9.94</v>
      </c>
      <c r="AC43" s="46">
        <v>18.25535713384615</v>
      </c>
      <c r="AD43" s="46">
        <v>22</v>
      </c>
      <c r="AE43" s="46">
        <f t="shared" si="0"/>
        <v>2</v>
      </c>
      <c r="AF43" s="46">
        <f t="shared" si="1"/>
        <v>105836.34880000001</v>
      </c>
      <c r="AG43" s="96">
        <f t="shared" si="2"/>
        <v>10238</v>
      </c>
      <c r="AH43" s="96">
        <f t="shared" si="3"/>
        <v>7766.3733333333339</v>
      </c>
    </row>
    <row r="44" spans="1:34" s="119" customFormat="1" x14ac:dyDescent="0.25">
      <c r="A44" s="46">
        <v>6615</v>
      </c>
      <c r="B44" s="118" t="s">
        <v>261</v>
      </c>
      <c r="C44" s="46">
        <v>2</v>
      </c>
      <c r="D44" s="46">
        <v>30</v>
      </c>
      <c r="E44" s="96">
        <v>366</v>
      </c>
      <c r="F44" s="96">
        <v>25.5</v>
      </c>
      <c r="G44" s="46">
        <v>2</v>
      </c>
      <c r="H44" s="46">
        <v>24</v>
      </c>
      <c r="I44" s="96">
        <v>292.79999999999995</v>
      </c>
      <c r="J44" s="96">
        <v>20.399999999999999</v>
      </c>
      <c r="K44" s="46">
        <v>1</v>
      </c>
      <c r="L44" s="46">
        <v>15</v>
      </c>
      <c r="M44" s="96">
        <v>183</v>
      </c>
      <c r="N44" s="96">
        <v>12.75</v>
      </c>
      <c r="O44" s="46">
        <v>1</v>
      </c>
      <c r="P44" s="46">
        <v>12</v>
      </c>
      <c r="Q44" s="96">
        <v>146.39999999999998</v>
      </c>
      <c r="R44" s="96">
        <v>10.199999999999999</v>
      </c>
      <c r="S44" s="46">
        <v>1</v>
      </c>
      <c r="T44" s="46">
        <v>12</v>
      </c>
      <c r="U44" s="96">
        <v>146.39999999999998</v>
      </c>
      <c r="V44" s="46">
        <v>10.199999999999999</v>
      </c>
      <c r="X44" s="121">
        <v>6615</v>
      </c>
      <c r="Y44" s="122" t="s">
        <v>261</v>
      </c>
      <c r="Z44" s="46" t="s">
        <v>327</v>
      </c>
      <c r="AA44" s="46">
        <v>41</v>
      </c>
      <c r="AB44" s="46">
        <v>12.2</v>
      </c>
      <c r="AC44" s="46">
        <v>18.21791824333333</v>
      </c>
      <c r="AD44" s="46">
        <v>26</v>
      </c>
      <c r="AE44" s="46">
        <f t="shared" si="0"/>
        <v>2</v>
      </c>
      <c r="AF44" s="46">
        <f t="shared" si="1"/>
        <v>111070.75200000001</v>
      </c>
      <c r="AG44" s="96">
        <f t="shared" si="2"/>
        <v>8754</v>
      </c>
      <c r="AH44" s="96">
        <f t="shared" si="3"/>
        <v>7876.4400000000005</v>
      </c>
    </row>
    <row r="45" spans="1:34" s="119" customFormat="1" x14ac:dyDescent="0.25">
      <c r="A45" s="46">
        <v>6616</v>
      </c>
      <c r="B45" s="118" t="s">
        <v>31</v>
      </c>
      <c r="C45" s="46">
        <v>1</v>
      </c>
      <c r="D45" s="46">
        <v>15</v>
      </c>
      <c r="E45" s="96">
        <v>146.25</v>
      </c>
      <c r="F45" s="96">
        <v>13.25</v>
      </c>
      <c r="G45" s="46">
        <v>1</v>
      </c>
      <c r="H45" s="46">
        <v>12</v>
      </c>
      <c r="I45" s="96">
        <v>117</v>
      </c>
      <c r="J45" s="96">
        <v>10.6</v>
      </c>
      <c r="K45" s="46">
        <v>1</v>
      </c>
      <c r="L45" s="46">
        <v>8</v>
      </c>
      <c r="M45" s="96">
        <v>78</v>
      </c>
      <c r="N45" s="96">
        <v>7.0666666666666664</v>
      </c>
      <c r="O45" s="46">
        <v>1</v>
      </c>
      <c r="P45" s="46">
        <v>6</v>
      </c>
      <c r="Q45" s="96">
        <v>58.5</v>
      </c>
      <c r="R45" s="96">
        <v>5.3</v>
      </c>
      <c r="S45" s="46">
        <v>1</v>
      </c>
      <c r="T45" s="46">
        <v>6</v>
      </c>
      <c r="U45" s="96">
        <v>58.5</v>
      </c>
      <c r="V45" s="46">
        <v>5.3</v>
      </c>
      <c r="X45" s="121">
        <v>6616</v>
      </c>
      <c r="Y45" s="122" t="s">
        <v>31</v>
      </c>
      <c r="Z45" s="46" t="s">
        <v>327</v>
      </c>
      <c r="AA45" s="46">
        <v>43</v>
      </c>
      <c r="AB45" s="46">
        <v>9.75</v>
      </c>
      <c r="AC45" s="46">
        <v>13.660540636</v>
      </c>
      <c r="AD45" s="46">
        <v>53</v>
      </c>
      <c r="AE45" s="46">
        <f t="shared" si="0"/>
        <v>1</v>
      </c>
      <c r="AF45" s="46">
        <f t="shared" si="1"/>
        <v>44636.28</v>
      </c>
      <c r="AG45" s="96">
        <f t="shared" si="2"/>
        <v>4402</v>
      </c>
      <c r="AH45" s="96">
        <f t="shared" si="3"/>
        <v>4115.626666666667</v>
      </c>
    </row>
    <row r="46" spans="1:34" s="119" customFormat="1" x14ac:dyDescent="0.25">
      <c r="A46" s="46">
        <v>6617</v>
      </c>
      <c r="B46" s="118" t="s">
        <v>36</v>
      </c>
      <c r="C46" s="46">
        <v>5</v>
      </c>
      <c r="D46" s="46">
        <v>85</v>
      </c>
      <c r="E46" s="96">
        <v>834.7</v>
      </c>
      <c r="F46" s="96">
        <v>62.333333333333336</v>
      </c>
      <c r="G46" s="46">
        <v>4</v>
      </c>
      <c r="H46" s="46">
        <v>68</v>
      </c>
      <c r="I46" s="96">
        <v>667.76</v>
      </c>
      <c r="J46" s="96">
        <v>49.866666666666667</v>
      </c>
      <c r="K46" s="46">
        <v>3</v>
      </c>
      <c r="L46" s="46">
        <v>43</v>
      </c>
      <c r="M46" s="96">
        <v>422.26</v>
      </c>
      <c r="N46" s="96">
        <v>31.533333333333335</v>
      </c>
      <c r="O46" s="46">
        <v>2</v>
      </c>
      <c r="P46" s="46">
        <v>34</v>
      </c>
      <c r="Q46" s="96">
        <v>333.88</v>
      </c>
      <c r="R46" s="96">
        <v>24.933333333333334</v>
      </c>
      <c r="S46" s="46">
        <v>2</v>
      </c>
      <c r="T46" s="46">
        <v>34</v>
      </c>
      <c r="U46" s="96">
        <v>333.88</v>
      </c>
      <c r="V46" s="46">
        <v>24.933333333333334</v>
      </c>
      <c r="X46" s="121">
        <v>6617</v>
      </c>
      <c r="Y46" s="122" t="s">
        <v>36</v>
      </c>
      <c r="Z46" s="46" t="s">
        <v>327</v>
      </c>
      <c r="AA46" s="46">
        <v>34</v>
      </c>
      <c r="AB46" s="46">
        <v>9.82</v>
      </c>
      <c r="AC46" s="46">
        <v>17.615084484</v>
      </c>
      <c r="AD46" s="46">
        <v>9</v>
      </c>
      <c r="AE46" s="46">
        <f t="shared" si="0"/>
        <v>5</v>
      </c>
      <c r="AF46" s="46">
        <f t="shared" si="1"/>
        <v>253563.39840000001</v>
      </c>
      <c r="AG46" s="96">
        <f t="shared" si="2"/>
        <v>24828</v>
      </c>
      <c r="AH46" s="96">
        <f t="shared" si="3"/>
        <v>19272.58666666667</v>
      </c>
    </row>
    <row r="47" spans="1:34" s="119" customFormat="1" x14ac:dyDescent="0.25">
      <c r="A47" s="46">
        <v>6618</v>
      </c>
      <c r="B47" s="118" t="s">
        <v>35</v>
      </c>
      <c r="C47" s="46">
        <v>2</v>
      </c>
      <c r="D47" s="46">
        <v>29</v>
      </c>
      <c r="E47" s="96">
        <v>313.20000000000005</v>
      </c>
      <c r="F47" s="96">
        <v>26.1</v>
      </c>
      <c r="G47" s="46">
        <v>2</v>
      </c>
      <c r="H47" s="46">
        <v>23</v>
      </c>
      <c r="I47" s="96">
        <v>248.4</v>
      </c>
      <c r="J47" s="96">
        <v>20.7</v>
      </c>
      <c r="K47" s="46">
        <v>1</v>
      </c>
      <c r="L47" s="46">
        <v>15</v>
      </c>
      <c r="M47" s="96">
        <v>162</v>
      </c>
      <c r="N47" s="96">
        <v>13.5</v>
      </c>
      <c r="O47" s="46">
        <v>1</v>
      </c>
      <c r="P47" s="46">
        <v>12</v>
      </c>
      <c r="Q47" s="96">
        <v>129.60000000000002</v>
      </c>
      <c r="R47" s="96">
        <v>10.8</v>
      </c>
      <c r="S47" s="46">
        <v>1</v>
      </c>
      <c r="T47" s="46">
        <v>12</v>
      </c>
      <c r="U47" s="96">
        <v>129.60000000000002</v>
      </c>
      <c r="V47" s="46">
        <v>10.8</v>
      </c>
      <c r="X47" s="121">
        <v>6618</v>
      </c>
      <c r="Y47" s="122" t="s">
        <v>35</v>
      </c>
      <c r="Z47" s="46" t="s">
        <v>327</v>
      </c>
      <c r="AA47" s="46">
        <v>44</v>
      </c>
      <c r="AB47" s="46">
        <v>10.8</v>
      </c>
      <c r="AC47" s="46">
        <v>14.9167636695</v>
      </c>
      <c r="AD47" s="46">
        <v>27</v>
      </c>
      <c r="AE47" s="46">
        <f t="shared" si="0"/>
        <v>2</v>
      </c>
      <c r="AF47" s="46">
        <f t="shared" si="1"/>
        <v>95494.464000000007</v>
      </c>
      <c r="AG47" s="96">
        <f t="shared" si="2"/>
        <v>8502</v>
      </c>
      <c r="AH47" s="96">
        <f t="shared" si="3"/>
        <v>8103.8879999999999</v>
      </c>
    </row>
    <row r="48" spans="1:34" s="119" customFormat="1" x14ac:dyDescent="0.25">
      <c r="A48" s="46">
        <v>6619</v>
      </c>
      <c r="B48" s="118" t="s">
        <v>34</v>
      </c>
      <c r="C48" s="46">
        <v>2</v>
      </c>
      <c r="D48" s="46">
        <v>29</v>
      </c>
      <c r="E48" s="96">
        <v>307.39999999999998</v>
      </c>
      <c r="F48" s="96">
        <v>26.1</v>
      </c>
      <c r="G48" s="46">
        <v>2</v>
      </c>
      <c r="H48" s="46">
        <v>23</v>
      </c>
      <c r="I48" s="96">
        <v>243.79999999999998</v>
      </c>
      <c r="J48" s="96">
        <v>20.7</v>
      </c>
      <c r="K48" s="46">
        <v>1</v>
      </c>
      <c r="L48" s="46">
        <v>15</v>
      </c>
      <c r="M48" s="96">
        <v>159</v>
      </c>
      <c r="N48" s="96">
        <v>13.5</v>
      </c>
      <c r="O48" s="46">
        <v>1</v>
      </c>
      <c r="P48" s="46">
        <v>12</v>
      </c>
      <c r="Q48" s="96">
        <v>127.19999999999999</v>
      </c>
      <c r="R48" s="96">
        <v>10.8</v>
      </c>
      <c r="S48" s="46">
        <v>1</v>
      </c>
      <c r="T48" s="46">
        <v>12</v>
      </c>
      <c r="U48" s="96">
        <v>127.19999999999999</v>
      </c>
      <c r="V48" s="46">
        <v>10.8</v>
      </c>
      <c r="X48" s="121">
        <v>6619</v>
      </c>
      <c r="Y48" s="122" t="s">
        <v>34</v>
      </c>
      <c r="Z48" s="46" t="s">
        <v>327</v>
      </c>
      <c r="AA48" s="46">
        <v>44</v>
      </c>
      <c r="AB48" s="46">
        <v>10.6</v>
      </c>
      <c r="AC48" s="46">
        <v>14.792433597</v>
      </c>
      <c r="AD48" s="46">
        <v>27</v>
      </c>
      <c r="AE48" s="46">
        <f t="shared" si="0"/>
        <v>2</v>
      </c>
      <c r="AF48" s="46">
        <f t="shared" si="1"/>
        <v>93726.047999999995</v>
      </c>
      <c r="AG48" s="96">
        <f t="shared" si="2"/>
        <v>8502</v>
      </c>
      <c r="AH48" s="96">
        <f t="shared" si="3"/>
        <v>8103.8879999999999</v>
      </c>
    </row>
    <row r="49" spans="1:34" s="119" customFormat="1" x14ac:dyDescent="0.25">
      <c r="A49" s="46">
        <v>6620</v>
      </c>
      <c r="B49" s="118" t="s">
        <v>262</v>
      </c>
      <c r="C49" s="46">
        <v>2</v>
      </c>
      <c r="D49" s="46">
        <v>37</v>
      </c>
      <c r="E49" s="96">
        <v>381.1</v>
      </c>
      <c r="F49" s="96">
        <v>25.145750332005317</v>
      </c>
      <c r="G49" s="46">
        <v>2</v>
      </c>
      <c r="H49" s="46">
        <v>29</v>
      </c>
      <c r="I49" s="96">
        <v>298.70000000000005</v>
      </c>
      <c r="J49" s="96">
        <v>19.708831341301462</v>
      </c>
      <c r="K49" s="46">
        <v>1</v>
      </c>
      <c r="L49" s="46">
        <v>19</v>
      </c>
      <c r="M49" s="96">
        <v>195.70000000000002</v>
      </c>
      <c r="N49" s="96">
        <v>12.912682602921649</v>
      </c>
      <c r="O49" s="46">
        <v>1</v>
      </c>
      <c r="P49" s="46">
        <v>15</v>
      </c>
      <c r="Q49" s="96">
        <v>154.5</v>
      </c>
      <c r="R49" s="96">
        <v>10.194223107569723</v>
      </c>
      <c r="S49" s="46">
        <v>1</v>
      </c>
      <c r="T49" s="46">
        <v>15</v>
      </c>
      <c r="U49" s="96">
        <v>154.5</v>
      </c>
      <c r="V49" s="46">
        <v>10.194223107569723</v>
      </c>
      <c r="X49" s="121">
        <v>6620</v>
      </c>
      <c r="Y49" s="122" t="s">
        <v>262</v>
      </c>
      <c r="Z49" s="46" t="s">
        <v>327</v>
      </c>
      <c r="AA49" s="46">
        <v>30.776892430278892</v>
      </c>
      <c r="AB49" s="46">
        <v>10.3</v>
      </c>
      <c r="AC49" s="46">
        <v>20.079999999999998</v>
      </c>
      <c r="AD49" s="46">
        <v>21</v>
      </c>
      <c r="AE49" s="46">
        <f t="shared" si="0"/>
        <v>2</v>
      </c>
      <c r="AF49" s="46">
        <f t="shared" si="1"/>
        <v>115721.736</v>
      </c>
      <c r="AG49" s="96">
        <f t="shared" si="2"/>
        <v>10803</v>
      </c>
      <c r="AH49" s="96">
        <f t="shared" si="3"/>
        <v>7773.3805577689263</v>
      </c>
    </row>
    <row r="50" spans="1:34" s="119" customFormat="1" x14ac:dyDescent="0.25">
      <c r="A50" s="46">
        <v>6621</v>
      </c>
      <c r="B50" s="118" t="s">
        <v>263</v>
      </c>
      <c r="C50" s="46">
        <v>4</v>
      </c>
      <c r="D50" s="46">
        <v>77</v>
      </c>
      <c r="E50" s="96">
        <v>545.92999999999995</v>
      </c>
      <c r="F50" s="96">
        <v>47.483333333333334</v>
      </c>
      <c r="G50" s="46">
        <v>4</v>
      </c>
      <c r="H50" s="46">
        <v>61</v>
      </c>
      <c r="I50" s="96">
        <v>432.49</v>
      </c>
      <c r="J50" s="96">
        <v>37.616666666666667</v>
      </c>
      <c r="K50" s="46">
        <v>2</v>
      </c>
      <c r="L50" s="46">
        <v>39</v>
      </c>
      <c r="M50" s="96">
        <v>276.51</v>
      </c>
      <c r="N50" s="96">
        <v>24.05</v>
      </c>
      <c r="O50" s="46">
        <v>2</v>
      </c>
      <c r="P50" s="46">
        <v>31</v>
      </c>
      <c r="Q50" s="96">
        <v>219.79</v>
      </c>
      <c r="R50" s="96">
        <v>19.116666666666667</v>
      </c>
      <c r="S50" s="46">
        <v>2</v>
      </c>
      <c r="T50" s="46">
        <v>31</v>
      </c>
      <c r="U50" s="96">
        <v>219.79</v>
      </c>
      <c r="V50" s="46">
        <v>19.116666666666667</v>
      </c>
      <c r="X50" s="121">
        <v>6621</v>
      </c>
      <c r="Y50" s="122" t="s">
        <v>263</v>
      </c>
      <c r="Z50" s="46" t="s">
        <v>327</v>
      </c>
      <c r="AA50" s="46">
        <v>27</v>
      </c>
      <c r="AB50" s="46">
        <v>7.09</v>
      </c>
      <c r="AC50" s="46">
        <v>16</v>
      </c>
      <c r="AD50" s="46">
        <v>10</v>
      </c>
      <c r="AE50" s="46">
        <f t="shared" si="0"/>
        <v>4</v>
      </c>
      <c r="AF50" s="46">
        <f t="shared" si="1"/>
        <v>165721.65999999997</v>
      </c>
      <c r="AG50" s="96">
        <f t="shared" si="2"/>
        <v>22475</v>
      </c>
      <c r="AH50" s="96">
        <f t="shared" si="3"/>
        <v>14672.424000000001</v>
      </c>
    </row>
    <row r="51" spans="1:34" s="119" customFormat="1" x14ac:dyDescent="0.25">
      <c r="A51" s="46">
        <v>6622</v>
      </c>
      <c r="B51" s="118" t="s">
        <v>264</v>
      </c>
      <c r="C51" s="46">
        <v>4</v>
      </c>
      <c r="D51" s="46">
        <v>85</v>
      </c>
      <c r="E51" s="96">
        <v>582.25</v>
      </c>
      <c r="F51" s="96">
        <v>51</v>
      </c>
      <c r="G51" s="46">
        <v>4</v>
      </c>
      <c r="H51" s="46">
        <v>68</v>
      </c>
      <c r="I51" s="96">
        <v>465.79999999999995</v>
      </c>
      <c r="J51" s="96">
        <v>40.799999999999997</v>
      </c>
      <c r="K51" s="46">
        <v>2</v>
      </c>
      <c r="L51" s="46">
        <v>43</v>
      </c>
      <c r="M51" s="96">
        <v>294.55</v>
      </c>
      <c r="N51" s="96">
        <v>25.8</v>
      </c>
      <c r="O51" s="46">
        <v>2</v>
      </c>
      <c r="P51" s="46">
        <v>34</v>
      </c>
      <c r="Q51" s="96">
        <v>232.89999999999998</v>
      </c>
      <c r="R51" s="96">
        <v>20.399999999999999</v>
      </c>
      <c r="S51" s="46">
        <v>2</v>
      </c>
      <c r="T51" s="46">
        <v>34</v>
      </c>
      <c r="U51" s="96">
        <v>232.89999999999998</v>
      </c>
      <c r="V51" s="46">
        <v>20.399999999999999</v>
      </c>
      <c r="X51" s="121">
        <v>6622</v>
      </c>
      <c r="Y51" s="122" t="s">
        <v>264</v>
      </c>
      <c r="Z51" s="46" t="s">
        <v>327</v>
      </c>
      <c r="AA51" s="46">
        <v>26</v>
      </c>
      <c r="AB51" s="46">
        <v>6.85</v>
      </c>
      <c r="AC51" s="46">
        <v>16</v>
      </c>
      <c r="AD51" s="46">
        <v>9</v>
      </c>
      <c r="AE51" s="46">
        <f t="shared" si="0"/>
        <v>4</v>
      </c>
      <c r="AF51" s="46">
        <f t="shared" si="1"/>
        <v>176874.67200000002</v>
      </c>
      <c r="AG51" s="96">
        <f t="shared" si="2"/>
        <v>24828</v>
      </c>
      <c r="AH51" s="96">
        <f t="shared" si="3"/>
        <v>15768.480000000001</v>
      </c>
    </row>
    <row r="52" spans="1:34" s="119" customFormat="1" x14ac:dyDescent="0.25">
      <c r="A52" s="46">
        <v>6701</v>
      </c>
      <c r="B52" s="118" t="s">
        <v>253</v>
      </c>
      <c r="C52" s="46">
        <v>3</v>
      </c>
      <c r="D52" s="46">
        <v>29</v>
      </c>
      <c r="E52" s="96">
        <v>623.5</v>
      </c>
      <c r="F52" s="96">
        <v>38.18333333333333</v>
      </c>
      <c r="G52" s="46">
        <v>3</v>
      </c>
      <c r="H52" s="46">
        <v>23</v>
      </c>
      <c r="I52" s="96">
        <v>494.5</v>
      </c>
      <c r="J52" s="96">
        <v>30.283333333333335</v>
      </c>
      <c r="K52" s="46">
        <v>2</v>
      </c>
      <c r="L52" s="46">
        <v>15</v>
      </c>
      <c r="M52" s="96">
        <v>322.5</v>
      </c>
      <c r="N52" s="96">
        <v>19.75</v>
      </c>
      <c r="O52" s="46">
        <v>2</v>
      </c>
      <c r="P52" s="46">
        <v>12</v>
      </c>
      <c r="Q52" s="96">
        <v>258</v>
      </c>
      <c r="R52" s="96">
        <v>15.8</v>
      </c>
      <c r="S52" s="46">
        <v>2</v>
      </c>
      <c r="T52" s="46">
        <v>12</v>
      </c>
      <c r="U52" s="96">
        <v>258</v>
      </c>
      <c r="V52" s="46">
        <v>15.8</v>
      </c>
      <c r="X52" s="121">
        <v>6701</v>
      </c>
      <c r="Y52" s="122" t="s">
        <v>253</v>
      </c>
      <c r="Z52" s="46" t="s">
        <v>327</v>
      </c>
      <c r="AA52" s="46">
        <v>69</v>
      </c>
      <c r="AB52" s="46">
        <v>21.5</v>
      </c>
      <c r="AC52" s="46">
        <v>19</v>
      </c>
      <c r="AD52" s="46">
        <v>27</v>
      </c>
      <c r="AE52" s="46">
        <f t="shared" si="0"/>
        <v>3</v>
      </c>
      <c r="AF52" s="46">
        <f t="shared" si="1"/>
        <v>190104.72</v>
      </c>
      <c r="AG52" s="96">
        <f t="shared" si="2"/>
        <v>8502</v>
      </c>
      <c r="AH52" s="96">
        <f t="shared" si="3"/>
        <v>11855.688</v>
      </c>
    </row>
    <row r="53" spans="1:34" s="119" customFormat="1" x14ac:dyDescent="0.25">
      <c r="A53" s="46">
        <v>6702</v>
      </c>
      <c r="B53" s="118" t="s">
        <v>254</v>
      </c>
      <c r="C53" s="46">
        <v>3</v>
      </c>
      <c r="D53" s="46">
        <v>32</v>
      </c>
      <c r="E53" s="96">
        <v>617.6</v>
      </c>
      <c r="F53" s="96">
        <v>37.838596491228067</v>
      </c>
      <c r="G53" s="46">
        <v>3</v>
      </c>
      <c r="H53" s="46">
        <v>25</v>
      </c>
      <c r="I53" s="96">
        <v>482.5</v>
      </c>
      <c r="J53" s="96">
        <v>29.561403508771932</v>
      </c>
      <c r="K53" s="46">
        <v>2</v>
      </c>
      <c r="L53" s="46">
        <v>16</v>
      </c>
      <c r="M53" s="96">
        <v>308.8</v>
      </c>
      <c r="N53" s="96">
        <v>18.919298245614034</v>
      </c>
      <c r="O53" s="46">
        <v>2</v>
      </c>
      <c r="P53" s="46">
        <v>13</v>
      </c>
      <c r="Q53" s="96">
        <v>250.9</v>
      </c>
      <c r="R53" s="96">
        <v>15.371929824561402</v>
      </c>
      <c r="S53" s="46">
        <v>2</v>
      </c>
      <c r="T53" s="46">
        <v>13</v>
      </c>
      <c r="U53" s="96">
        <v>250.9</v>
      </c>
      <c r="V53" s="46">
        <v>15.371929824561402</v>
      </c>
      <c r="X53" s="121">
        <v>6702</v>
      </c>
      <c r="Y53" s="122" t="s">
        <v>254</v>
      </c>
      <c r="Z53" s="46" t="s">
        <v>327</v>
      </c>
      <c r="AA53" s="46">
        <v>60.947368421052637</v>
      </c>
      <c r="AB53" s="46">
        <v>19.3</v>
      </c>
      <c r="AC53" s="46">
        <v>19</v>
      </c>
      <c r="AD53" s="46">
        <v>24</v>
      </c>
      <c r="AE53" s="46">
        <f t="shared" si="0"/>
        <v>3</v>
      </c>
      <c r="AF53" s="46">
        <f t="shared" si="1"/>
        <v>187050.96800000002</v>
      </c>
      <c r="AG53" s="96">
        <f t="shared" si="2"/>
        <v>9319</v>
      </c>
      <c r="AH53" s="96">
        <f t="shared" si="3"/>
        <v>11667.909614035088</v>
      </c>
    </row>
    <row r="54" spans="1:34" s="119" customFormat="1" x14ac:dyDescent="0.25">
      <c r="A54" s="46">
        <v>6703</v>
      </c>
      <c r="B54" s="118" t="s">
        <v>255</v>
      </c>
      <c r="C54" s="46">
        <v>2</v>
      </c>
      <c r="D54" s="46">
        <v>17</v>
      </c>
      <c r="E54" s="96">
        <v>421.6</v>
      </c>
      <c r="F54" s="96">
        <v>26.066666666666666</v>
      </c>
      <c r="G54" s="46">
        <v>2</v>
      </c>
      <c r="H54" s="46">
        <v>13</v>
      </c>
      <c r="I54" s="96">
        <v>322.40000000000003</v>
      </c>
      <c r="J54" s="96">
        <v>19.933333333333334</v>
      </c>
      <c r="K54" s="46">
        <v>1</v>
      </c>
      <c r="L54" s="46">
        <v>9</v>
      </c>
      <c r="M54" s="96">
        <v>223.20000000000002</v>
      </c>
      <c r="N54" s="96">
        <v>13.8</v>
      </c>
      <c r="O54" s="46">
        <v>1</v>
      </c>
      <c r="P54" s="46">
        <v>7</v>
      </c>
      <c r="Q54" s="96">
        <v>173.6</v>
      </c>
      <c r="R54" s="96">
        <v>10.733333333333333</v>
      </c>
      <c r="S54" s="46">
        <v>1</v>
      </c>
      <c r="T54" s="46">
        <v>7</v>
      </c>
      <c r="U54" s="96">
        <v>173.6</v>
      </c>
      <c r="V54" s="46">
        <v>10.733333333333333</v>
      </c>
      <c r="X54" s="121">
        <v>6703</v>
      </c>
      <c r="Y54" s="122" t="s">
        <v>255</v>
      </c>
      <c r="Z54" s="46" t="s">
        <v>327</v>
      </c>
      <c r="AA54" s="46">
        <v>82</v>
      </c>
      <c r="AB54" s="46">
        <v>24.8</v>
      </c>
      <c r="AC54" s="46">
        <v>18.34868858272727</v>
      </c>
      <c r="AD54" s="46">
        <v>46</v>
      </c>
      <c r="AE54" s="46">
        <f t="shared" si="0"/>
        <v>2</v>
      </c>
      <c r="AF54" s="46">
        <f t="shared" si="1"/>
        <v>128108.86400000002</v>
      </c>
      <c r="AG54" s="96">
        <f t="shared" si="2"/>
        <v>4967</v>
      </c>
      <c r="AH54" s="96">
        <f t="shared" si="3"/>
        <v>8065.8240000000005</v>
      </c>
    </row>
    <row r="55" spans="1:34" x14ac:dyDescent="0.25">
      <c r="A55" s="37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8"/>
      <c r="X55" s="37"/>
      <c r="Y55" s="26"/>
      <c r="Z55" s="3"/>
      <c r="AA55" s="3"/>
      <c r="AB55" s="3"/>
      <c r="AC55" s="3"/>
      <c r="AD55" s="3"/>
      <c r="AE55" s="3"/>
      <c r="AF55" s="3"/>
      <c r="AG55" s="3"/>
      <c r="AH55" s="38"/>
    </row>
    <row r="56" spans="1:34" s="3" customFormat="1" x14ac:dyDescent="0.25">
      <c r="A56" s="162" t="s">
        <v>345</v>
      </c>
      <c r="B56" s="162"/>
      <c r="C56" s="189" t="s">
        <v>131</v>
      </c>
      <c r="D56" s="189"/>
      <c r="E56" s="189"/>
      <c r="F56" s="76">
        <f>+F5</f>
        <v>200</v>
      </c>
      <c r="G56" s="189" t="s">
        <v>132</v>
      </c>
      <c r="H56" s="189"/>
      <c r="I56" s="189"/>
      <c r="J56" s="76">
        <f>+J5</f>
        <v>52</v>
      </c>
      <c r="K56" s="189" t="s">
        <v>128</v>
      </c>
      <c r="L56" s="189"/>
      <c r="M56" s="189"/>
      <c r="N56" s="76">
        <f>+N5</f>
        <v>50</v>
      </c>
      <c r="O56" s="189" t="s">
        <v>129</v>
      </c>
      <c r="P56" s="189"/>
      <c r="Q56" s="189"/>
      <c r="R56" s="76">
        <f>+R5</f>
        <v>50</v>
      </c>
      <c r="S56" s="189" t="s">
        <v>130</v>
      </c>
      <c r="T56" s="189"/>
      <c r="U56" s="189"/>
      <c r="V56" s="76">
        <f>+V5</f>
        <v>13</v>
      </c>
      <c r="X56" s="37"/>
      <c r="Y56" s="29"/>
      <c r="Z56" s="27"/>
      <c r="AB56" s="28"/>
      <c r="AC56" s="162" t="s">
        <v>345</v>
      </c>
      <c r="AD56" s="162"/>
      <c r="AE56" s="189" t="s">
        <v>139</v>
      </c>
      <c r="AF56" s="189"/>
      <c r="AG56" s="189"/>
      <c r="AH56" s="77">
        <f>+V56+R56+N56+F56+J56</f>
        <v>365</v>
      </c>
    </row>
    <row r="57" spans="1:34" x14ac:dyDescent="0.25">
      <c r="A57" s="162"/>
      <c r="B57" s="162"/>
      <c r="C57" s="74" t="s">
        <v>163</v>
      </c>
      <c r="D57" s="75" t="s">
        <v>164</v>
      </c>
      <c r="E57" s="75" t="s">
        <v>165</v>
      </c>
      <c r="F57" s="79" t="s">
        <v>161</v>
      </c>
      <c r="G57" s="74" t="s">
        <v>163</v>
      </c>
      <c r="H57" s="75" t="s">
        <v>164</v>
      </c>
      <c r="I57" s="75" t="s">
        <v>165</v>
      </c>
      <c r="J57" s="79" t="s">
        <v>161</v>
      </c>
      <c r="K57" s="74" t="s">
        <v>163</v>
      </c>
      <c r="L57" s="75" t="s">
        <v>164</v>
      </c>
      <c r="M57" s="75" t="s">
        <v>165</v>
      </c>
      <c r="N57" s="79" t="s">
        <v>161</v>
      </c>
      <c r="O57" s="74" t="s">
        <v>163</v>
      </c>
      <c r="P57" s="75" t="s">
        <v>164</v>
      </c>
      <c r="Q57" s="75" t="s">
        <v>165</v>
      </c>
      <c r="R57" s="79" t="s">
        <v>161</v>
      </c>
      <c r="S57" s="74" t="s">
        <v>163</v>
      </c>
      <c r="T57" s="75" t="s">
        <v>164</v>
      </c>
      <c r="U57" s="75" t="s">
        <v>165</v>
      </c>
      <c r="V57" s="79" t="s">
        <v>161</v>
      </c>
      <c r="X57" s="37"/>
      <c r="Y57" s="29"/>
      <c r="Z57" s="27"/>
      <c r="AA57" s="3"/>
      <c r="AB57" s="28"/>
      <c r="AC57" s="162"/>
      <c r="AD57" s="162"/>
      <c r="AE57" s="111" t="s">
        <v>41</v>
      </c>
      <c r="AF57" s="74" t="s">
        <v>140</v>
      </c>
      <c r="AG57" s="75" t="s">
        <v>46</v>
      </c>
      <c r="AH57" s="210" t="s">
        <v>344</v>
      </c>
    </row>
    <row r="58" spans="1:34" x14ac:dyDescent="0.25">
      <c r="A58" s="162"/>
      <c r="B58" s="162"/>
      <c r="C58" s="74" t="s">
        <v>162</v>
      </c>
      <c r="D58" s="75" t="s">
        <v>158</v>
      </c>
      <c r="E58" s="75" t="s">
        <v>48</v>
      </c>
      <c r="F58" s="79" t="s">
        <v>166</v>
      </c>
      <c r="G58" s="74" t="s">
        <v>162</v>
      </c>
      <c r="H58" s="75" t="s">
        <v>158</v>
      </c>
      <c r="I58" s="75" t="s">
        <v>48</v>
      </c>
      <c r="J58" s="79" t="s">
        <v>166</v>
      </c>
      <c r="K58" s="74" t="s">
        <v>162</v>
      </c>
      <c r="L58" s="75" t="s">
        <v>158</v>
      </c>
      <c r="M58" s="75" t="s">
        <v>48</v>
      </c>
      <c r="N58" s="79" t="s">
        <v>166</v>
      </c>
      <c r="O58" s="74" t="s">
        <v>162</v>
      </c>
      <c r="P58" s="75" t="s">
        <v>158</v>
      </c>
      <c r="Q58" s="75" t="s">
        <v>48</v>
      </c>
      <c r="R58" s="79" t="s">
        <v>166</v>
      </c>
      <c r="S58" s="74" t="s">
        <v>162</v>
      </c>
      <c r="T58" s="75" t="s">
        <v>158</v>
      </c>
      <c r="U58" s="75" t="s">
        <v>48</v>
      </c>
      <c r="V58" s="79" t="s">
        <v>166</v>
      </c>
      <c r="X58" s="37"/>
      <c r="Y58" s="29"/>
      <c r="Z58" s="27"/>
      <c r="AA58" s="3"/>
      <c r="AB58" s="28"/>
      <c r="AC58" s="162"/>
      <c r="AD58" s="162"/>
      <c r="AE58" s="74" t="s">
        <v>47</v>
      </c>
      <c r="AF58" s="112" t="s">
        <v>50</v>
      </c>
      <c r="AG58" s="75" t="s">
        <v>49</v>
      </c>
      <c r="AH58" s="210"/>
    </row>
    <row r="59" spans="1:34" s="120" customFormat="1" x14ac:dyDescent="0.25">
      <c r="A59" s="162"/>
      <c r="B59" s="162"/>
      <c r="C59" s="111">
        <f t="shared" ref="C59:V59" si="4">SUM(C8:C54)</f>
        <v>138</v>
      </c>
      <c r="D59" s="111">
        <f t="shared" si="4"/>
        <v>1667</v>
      </c>
      <c r="E59" s="111">
        <f t="shared" si="4"/>
        <v>29418.219999999994</v>
      </c>
      <c r="F59" s="111">
        <f t="shared" si="4"/>
        <v>1752.024040773603</v>
      </c>
      <c r="G59" s="111">
        <f t="shared" si="4"/>
        <v>134</v>
      </c>
      <c r="H59" s="111">
        <f t="shared" si="4"/>
        <v>1319</v>
      </c>
      <c r="I59" s="111">
        <f t="shared" si="4"/>
        <v>23206.040000000008</v>
      </c>
      <c r="J59" s="111">
        <f t="shared" si="4"/>
        <v>1383.4937986656078</v>
      </c>
      <c r="K59" s="111">
        <f t="shared" si="4"/>
        <v>77</v>
      </c>
      <c r="L59" s="111">
        <f t="shared" si="4"/>
        <v>848</v>
      </c>
      <c r="M59" s="111">
        <f t="shared" si="4"/>
        <v>15038.23</v>
      </c>
      <c r="N59" s="111">
        <f t="shared" si="4"/>
        <v>894.59267849815672</v>
      </c>
      <c r="O59" s="111">
        <f t="shared" si="4"/>
        <v>73</v>
      </c>
      <c r="P59" s="111">
        <f t="shared" si="4"/>
        <v>684</v>
      </c>
      <c r="Q59" s="111">
        <f t="shared" si="4"/>
        <v>12177.140000000001</v>
      </c>
      <c r="R59" s="111">
        <f t="shared" si="4"/>
        <v>722.98545218100105</v>
      </c>
      <c r="S59" s="111">
        <f t="shared" si="4"/>
        <v>73</v>
      </c>
      <c r="T59" s="111">
        <f t="shared" si="4"/>
        <v>684</v>
      </c>
      <c r="U59" s="111">
        <f t="shared" si="4"/>
        <v>12177.140000000001</v>
      </c>
      <c r="V59" s="111">
        <f t="shared" si="4"/>
        <v>722.98545218100105</v>
      </c>
      <c r="X59" s="138"/>
      <c r="Y59" s="139"/>
      <c r="Z59" s="140"/>
      <c r="AA59" s="141"/>
      <c r="AB59" s="142"/>
      <c r="AC59" s="162"/>
      <c r="AD59" s="162"/>
      <c r="AE59" s="111">
        <f>SUM(AE8:AE54)</f>
        <v>138</v>
      </c>
      <c r="AF59" s="111">
        <f>SUM(AF8:AF54)</f>
        <v>8953806.5760000013</v>
      </c>
      <c r="AG59" s="111">
        <f>SUM(AG8:AG54)</f>
        <v>487480</v>
      </c>
      <c r="AH59" s="111">
        <f>SUM(AH8:AH54)</f>
        <v>542903.93453503586</v>
      </c>
    </row>
  </sheetData>
  <mergeCells count="30">
    <mergeCell ref="A1:V1"/>
    <mergeCell ref="X1:AH1"/>
    <mergeCell ref="A3:F3"/>
    <mergeCell ref="G3:L3"/>
    <mergeCell ref="M3:P3"/>
    <mergeCell ref="Q3:V3"/>
    <mergeCell ref="X3:Y3"/>
    <mergeCell ref="Z3:AD3"/>
    <mergeCell ref="AE3:AF3"/>
    <mergeCell ref="AG3:AH3"/>
    <mergeCell ref="AH6:AH7"/>
    <mergeCell ref="A56:B59"/>
    <mergeCell ref="C56:E56"/>
    <mergeCell ref="G56:I56"/>
    <mergeCell ref="K56:M56"/>
    <mergeCell ref="O56:Q56"/>
    <mergeCell ref="S56:U56"/>
    <mergeCell ref="AC56:AD59"/>
    <mergeCell ref="AE56:AG56"/>
    <mergeCell ref="AH57:AH58"/>
    <mergeCell ref="X5:AD5"/>
    <mergeCell ref="AE5:AG5"/>
    <mergeCell ref="S5:U5"/>
    <mergeCell ref="B6:B7"/>
    <mergeCell ref="Y6:Y7"/>
    <mergeCell ref="A5:B5"/>
    <mergeCell ref="C5:E5"/>
    <mergeCell ref="G5:I5"/>
    <mergeCell ref="K5:M5"/>
    <mergeCell ref="O5:Q5"/>
  </mergeCells>
  <pageMargins left="0.19685039370078741" right="0.19685039370078741" top="0.19685039370078741" bottom="0" header="0" footer="0"/>
  <pageSetup paperSize="9" scale="2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H55"/>
  <sheetViews>
    <sheetView zoomScale="70" zoomScaleNormal="70" workbookViewId="0">
      <selection activeCell="A27" sqref="A27"/>
    </sheetView>
  </sheetViews>
  <sheetFormatPr defaultColWidth="12.28515625" defaultRowHeight="15" x14ac:dyDescent="0.25"/>
  <cols>
    <col min="1" max="1" width="9.42578125" style="7" customWidth="1"/>
    <col min="2" max="2" width="74.5703125" style="7" bestFit="1" customWidth="1"/>
    <col min="3" max="3" width="15.42578125" style="7" bestFit="1" customWidth="1"/>
    <col min="4" max="4" width="18" style="30" bestFit="1" customWidth="1"/>
    <col min="5" max="5" width="11.7109375" style="30" bestFit="1" customWidth="1"/>
    <col min="6" max="6" width="15.140625" style="31" bestFit="1" customWidth="1"/>
    <col min="7" max="7" width="17" style="7" bestFit="1" customWidth="1"/>
    <col min="8" max="8" width="18" style="30" bestFit="1" customWidth="1"/>
    <col min="9" max="9" width="11.7109375" style="30" bestFit="1" customWidth="1"/>
    <col min="10" max="10" width="15.140625" style="7" bestFit="1" customWidth="1"/>
    <col min="11" max="11" width="17" style="7" bestFit="1" customWidth="1"/>
    <col min="12" max="12" width="18" style="30" bestFit="1" customWidth="1"/>
    <col min="13" max="13" width="11.7109375" style="30" bestFit="1" customWidth="1"/>
    <col min="14" max="14" width="15.140625" style="7" bestFit="1" customWidth="1"/>
    <col min="15" max="15" width="17" style="7" customWidth="1"/>
    <col min="16" max="16" width="18" style="30" bestFit="1" customWidth="1"/>
    <col min="17" max="17" width="11.7109375" style="30" bestFit="1" customWidth="1"/>
    <col min="18" max="18" width="15.140625" style="7" bestFit="1" customWidth="1"/>
    <col min="19" max="19" width="15.5703125" style="7" bestFit="1" customWidth="1"/>
    <col min="20" max="20" width="18" style="30" bestFit="1" customWidth="1"/>
    <col min="21" max="21" width="11.7109375" style="30" bestFit="1" customWidth="1"/>
    <col min="22" max="22" width="15.140625" style="7" bestFit="1" customWidth="1"/>
    <col min="23" max="23" width="5.5703125" style="7" customWidth="1"/>
    <col min="24" max="24" width="9.42578125" style="7" customWidth="1"/>
    <col min="25" max="25" width="85.85546875" style="6" bestFit="1" customWidth="1"/>
    <col min="26" max="26" width="10.85546875" style="32" bestFit="1" customWidth="1"/>
    <col min="27" max="27" width="13.85546875" style="7" customWidth="1"/>
    <col min="28" max="28" width="13.85546875" style="33" bestFit="1" customWidth="1"/>
    <col min="29" max="29" width="13" style="34" bestFit="1" customWidth="1"/>
    <col min="30" max="30" width="13" style="7" bestFit="1" customWidth="1"/>
    <col min="31" max="31" width="15.42578125" style="7" bestFit="1" customWidth="1"/>
    <col min="32" max="32" width="17.28515625" style="7" bestFit="1" customWidth="1"/>
    <col min="33" max="33" width="20.85546875" style="7" bestFit="1" customWidth="1"/>
    <col min="34" max="34" width="34.85546875" style="7" customWidth="1"/>
    <col min="35" max="16384" width="12.28515625" style="7"/>
  </cols>
  <sheetData>
    <row r="1" spans="1:34" s="103" customFormat="1" ht="15.75" thickBot="1" x14ac:dyDescent="0.3">
      <c r="A1" s="203" t="s">
        <v>168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5"/>
      <c r="X1" s="199" t="s">
        <v>338</v>
      </c>
      <c r="Y1" s="199"/>
      <c r="Z1" s="199"/>
      <c r="AA1" s="199"/>
      <c r="AB1" s="199"/>
      <c r="AC1" s="199"/>
      <c r="AD1" s="199"/>
      <c r="AE1" s="199"/>
      <c r="AF1" s="199"/>
      <c r="AG1" s="199"/>
      <c r="AH1" s="199"/>
    </row>
    <row r="2" spans="1:34" x14ac:dyDescent="0.25">
      <c r="A2" s="37"/>
      <c r="B2" s="3"/>
      <c r="C2" s="3"/>
      <c r="D2" s="11"/>
      <c r="E2" s="11"/>
      <c r="F2" s="12"/>
      <c r="G2" s="3"/>
      <c r="H2" s="11"/>
      <c r="I2" s="11"/>
      <c r="J2" s="3"/>
      <c r="K2" s="3"/>
      <c r="L2" s="11"/>
      <c r="M2" s="11"/>
      <c r="N2" s="3"/>
      <c r="O2" s="3"/>
      <c r="P2" s="11"/>
      <c r="Q2" s="11"/>
      <c r="R2" s="3"/>
      <c r="S2" s="3"/>
      <c r="T2" s="11"/>
      <c r="U2" s="11"/>
      <c r="V2" s="38"/>
      <c r="X2" s="39"/>
      <c r="Y2" s="13"/>
      <c r="Z2" s="14"/>
      <c r="AA2" s="15"/>
      <c r="AB2" s="16"/>
      <c r="AC2" s="17"/>
      <c r="AD2" s="15"/>
      <c r="AE2" s="15"/>
      <c r="AF2" s="15"/>
      <c r="AG2" s="15"/>
      <c r="AH2" s="40"/>
    </row>
    <row r="3" spans="1:34" s="10" customFormat="1" x14ac:dyDescent="0.25">
      <c r="A3" s="189" t="s">
        <v>42</v>
      </c>
      <c r="B3" s="189"/>
      <c r="C3" s="189"/>
      <c r="D3" s="189"/>
      <c r="E3" s="189"/>
      <c r="F3" s="189"/>
      <c r="G3" s="189" t="s">
        <v>352</v>
      </c>
      <c r="H3" s="189"/>
      <c r="I3" s="189"/>
      <c r="J3" s="189"/>
      <c r="K3" s="189"/>
      <c r="L3" s="189"/>
      <c r="M3" s="189" t="s">
        <v>78</v>
      </c>
      <c r="N3" s="189"/>
      <c r="O3" s="189"/>
      <c r="P3" s="189"/>
      <c r="Q3" s="189" t="s">
        <v>328</v>
      </c>
      <c r="R3" s="189"/>
      <c r="S3" s="189"/>
      <c r="T3" s="189"/>
      <c r="U3" s="189"/>
      <c r="V3" s="189"/>
      <c r="X3" s="189" t="s">
        <v>42</v>
      </c>
      <c r="Y3" s="189"/>
      <c r="Z3" s="189" t="s">
        <v>352</v>
      </c>
      <c r="AA3" s="189"/>
      <c r="AB3" s="189"/>
      <c r="AC3" s="189"/>
      <c r="AD3" s="189"/>
      <c r="AE3" s="189" t="str">
        <f>+M3</f>
        <v>TEC-2</v>
      </c>
      <c r="AF3" s="189"/>
      <c r="AG3" s="189" t="str">
        <f>+Q3</f>
        <v>LOTE 4</v>
      </c>
      <c r="AH3" s="189"/>
    </row>
    <row r="4" spans="1:34" s="19" customFormat="1" x14ac:dyDescent="0.25">
      <c r="A4" s="41"/>
      <c r="B4" s="18"/>
      <c r="C4" s="18" t="s">
        <v>323</v>
      </c>
      <c r="D4" s="20">
        <f>+[1]QD2!J32</f>
        <v>12.700000000000003</v>
      </c>
      <c r="E4" s="18" t="s">
        <v>322</v>
      </c>
      <c r="F4" s="20">
        <f>+[1]QD2!J64</f>
        <v>10</v>
      </c>
      <c r="G4" s="18">
        <v>0.8</v>
      </c>
      <c r="H4" s="21">
        <v>0.8</v>
      </c>
      <c r="I4" s="22"/>
      <c r="J4" s="18"/>
      <c r="K4" s="18">
        <v>0.5</v>
      </c>
      <c r="L4" s="21">
        <v>0.5</v>
      </c>
      <c r="M4" s="22"/>
      <c r="N4" s="18"/>
      <c r="O4" s="18">
        <v>0.4</v>
      </c>
      <c r="P4" s="21">
        <v>0.4</v>
      </c>
      <c r="Q4" s="22"/>
      <c r="R4" s="18"/>
      <c r="S4" s="18"/>
      <c r="T4" s="22"/>
      <c r="U4" s="22"/>
      <c r="V4" s="42"/>
      <c r="X4" s="41"/>
      <c r="Y4" s="23"/>
      <c r="Z4" s="18"/>
      <c r="AA4" s="18"/>
      <c r="AB4" s="24"/>
      <c r="AC4" s="25"/>
      <c r="AD4" s="18"/>
      <c r="AE4" s="18"/>
      <c r="AF4" s="18"/>
      <c r="AG4" s="18"/>
      <c r="AH4" s="42"/>
    </row>
    <row r="5" spans="1:34" s="9" customFormat="1" x14ac:dyDescent="0.25">
      <c r="A5" s="189" t="s">
        <v>123</v>
      </c>
      <c r="B5" s="189"/>
      <c r="C5" s="189" t="s">
        <v>131</v>
      </c>
      <c r="D5" s="189"/>
      <c r="E5" s="189"/>
      <c r="F5" s="76">
        <v>200</v>
      </c>
      <c r="G5" s="189" t="s">
        <v>132</v>
      </c>
      <c r="H5" s="189"/>
      <c r="I5" s="189"/>
      <c r="J5" s="77">
        <v>52</v>
      </c>
      <c r="K5" s="189" t="s">
        <v>128</v>
      </c>
      <c r="L5" s="189"/>
      <c r="M5" s="189"/>
      <c r="N5" s="77">
        <v>50</v>
      </c>
      <c r="O5" s="189" t="s">
        <v>129</v>
      </c>
      <c r="P5" s="189"/>
      <c r="Q5" s="189"/>
      <c r="R5" s="77">
        <v>50</v>
      </c>
      <c r="S5" s="189" t="s">
        <v>130</v>
      </c>
      <c r="T5" s="189"/>
      <c r="U5" s="189"/>
      <c r="V5" s="77">
        <v>13</v>
      </c>
      <c r="X5" s="189" t="s">
        <v>123</v>
      </c>
      <c r="Y5" s="189"/>
      <c r="Z5" s="189"/>
      <c r="AA5" s="189"/>
      <c r="AB5" s="189"/>
      <c r="AC5" s="189"/>
      <c r="AD5" s="189"/>
      <c r="AE5" s="189" t="s">
        <v>43</v>
      </c>
      <c r="AF5" s="189"/>
      <c r="AG5" s="189"/>
      <c r="AH5" s="77">
        <f>+V5+R5+N5+F5+J5</f>
        <v>365</v>
      </c>
    </row>
    <row r="6" spans="1:34" x14ac:dyDescent="0.25">
      <c r="A6" s="78" t="s">
        <v>102</v>
      </c>
      <c r="B6" s="190" t="s">
        <v>137</v>
      </c>
      <c r="C6" s="74" t="s">
        <v>41</v>
      </c>
      <c r="D6" s="75" t="s">
        <v>159</v>
      </c>
      <c r="E6" s="75" t="s">
        <v>44</v>
      </c>
      <c r="F6" s="79" t="s">
        <v>169</v>
      </c>
      <c r="G6" s="74" t="s">
        <v>41</v>
      </c>
      <c r="H6" s="75" t="s">
        <v>159</v>
      </c>
      <c r="I6" s="75" t="s">
        <v>44</v>
      </c>
      <c r="J6" s="79" t="s">
        <v>169</v>
      </c>
      <c r="K6" s="74" t="s">
        <v>41</v>
      </c>
      <c r="L6" s="75" t="s">
        <v>159</v>
      </c>
      <c r="M6" s="75" t="s">
        <v>44</v>
      </c>
      <c r="N6" s="79" t="s">
        <v>169</v>
      </c>
      <c r="O6" s="74" t="s">
        <v>41</v>
      </c>
      <c r="P6" s="75" t="s">
        <v>159</v>
      </c>
      <c r="Q6" s="75" t="s">
        <v>44</v>
      </c>
      <c r="R6" s="79" t="s">
        <v>169</v>
      </c>
      <c r="S6" s="74" t="s">
        <v>41</v>
      </c>
      <c r="T6" s="75" t="s">
        <v>159</v>
      </c>
      <c r="U6" s="75" t="s">
        <v>44</v>
      </c>
      <c r="V6" s="79" t="s">
        <v>169</v>
      </c>
      <c r="X6" s="78" t="s">
        <v>102</v>
      </c>
      <c r="Y6" s="190" t="s">
        <v>138</v>
      </c>
      <c r="Z6" s="78" t="s">
        <v>125</v>
      </c>
      <c r="AA6" s="74" t="s">
        <v>104</v>
      </c>
      <c r="AB6" s="113" t="s">
        <v>160</v>
      </c>
      <c r="AC6" s="114" t="s">
        <v>136</v>
      </c>
      <c r="AD6" s="81" t="s">
        <v>133</v>
      </c>
      <c r="AE6" s="111" t="s">
        <v>41</v>
      </c>
      <c r="AF6" s="74" t="s">
        <v>45</v>
      </c>
      <c r="AG6" s="75" t="s">
        <v>46</v>
      </c>
      <c r="AH6" s="210" t="s">
        <v>341</v>
      </c>
    </row>
    <row r="7" spans="1:34" x14ac:dyDescent="0.25">
      <c r="A7" s="74" t="s">
        <v>103</v>
      </c>
      <c r="B7" s="190"/>
      <c r="C7" s="74" t="s">
        <v>124</v>
      </c>
      <c r="D7" s="75" t="s">
        <v>173</v>
      </c>
      <c r="E7" s="75" t="s">
        <v>48</v>
      </c>
      <c r="F7" s="80" t="s">
        <v>172</v>
      </c>
      <c r="G7" s="74" t="s">
        <v>124</v>
      </c>
      <c r="H7" s="75" t="s">
        <v>173</v>
      </c>
      <c r="I7" s="75" t="s">
        <v>48</v>
      </c>
      <c r="J7" s="80" t="s">
        <v>172</v>
      </c>
      <c r="K7" s="74" t="s">
        <v>124</v>
      </c>
      <c r="L7" s="75" t="s">
        <v>173</v>
      </c>
      <c r="M7" s="75" t="s">
        <v>48</v>
      </c>
      <c r="N7" s="80" t="s">
        <v>172</v>
      </c>
      <c r="O7" s="74" t="s">
        <v>124</v>
      </c>
      <c r="P7" s="75" t="s">
        <v>173</v>
      </c>
      <c r="Q7" s="75" t="s">
        <v>48</v>
      </c>
      <c r="R7" s="80" t="s">
        <v>172</v>
      </c>
      <c r="S7" s="74" t="s">
        <v>124</v>
      </c>
      <c r="T7" s="75" t="s">
        <v>173</v>
      </c>
      <c r="U7" s="75" t="s">
        <v>48</v>
      </c>
      <c r="V7" s="80" t="s">
        <v>172</v>
      </c>
      <c r="X7" s="74" t="s">
        <v>103</v>
      </c>
      <c r="Y7" s="190"/>
      <c r="Z7" s="74" t="s">
        <v>126</v>
      </c>
      <c r="AA7" s="74" t="s">
        <v>170</v>
      </c>
      <c r="AB7" s="113" t="s">
        <v>158</v>
      </c>
      <c r="AC7" s="114" t="s">
        <v>134</v>
      </c>
      <c r="AD7" s="81" t="s">
        <v>135</v>
      </c>
      <c r="AE7" s="74" t="s">
        <v>47</v>
      </c>
      <c r="AF7" s="112" t="s">
        <v>167</v>
      </c>
      <c r="AG7" s="75" t="s">
        <v>171</v>
      </c>
      <c r="AH7" s="210"/>
    </row>
    <row r="8" spans="1:34" s="119" customFormat="1" x14ac:dyDescent="0.25">
      <c r="A8" s="46">
        <v>1101</v>
      </c>
      <c r="B8" s="118" t="s">
        <v>195</v>
      </c>
      <c r="C8" s="46">
        <v>1</v>
      </c>
      <c r="D8" s="46">
        <v>17</v>
      </c>
      <c r="E8" s="96">
        <v>175.10000000000002</v>
      </c>
      <c r="F8" s="96">
        <v>12.561111111111114</v>
      </c>
      <c r="G8" s="46">
        <v>1</v>
      </c>
      <c r="H8" s="46">
        <v>13</v>
      </c>
      <c r="I8" s="96">
        <v>133.9</v>
      </c>
      <c r="J8" s="96">
        <v>9.6055555555555578</v>
      </c>
      <c r="K8" s="46">
        <v>1</v>
      </c>
      <c r="L8" s="46">
        <v>9</v>
      </c>
      <c r="M8" s="96">
        <v>92.7</v>
      </c>
      <c r="N8" s="96">
        <v>6.6500000000000021</v>
      </c>
      <c r="O8" s="46">
        <v>1</v>
      </c>
      <c r="P8" s="46">
        <v>7</v>
      </c>
      <c r="Q8" s="96">
        <v>72.100000000000009</v>
      </c>
      <c r="R8" s="96">
        <v>5.1722222222222225</v>
      </c>
      <c r="S8" s="46">
        <v>1</v>
      </c>
      <c r="T8" s="46">
        <v>7</v>
      </c>
      <c r="U8" s="96">
        <v>72.100000000000009</v>
      </c>
      <c r="V8" s="46">
        <v>5.1722222222222225</v>
      </c>
      <c r="X8" s="121">
        <v>1101</v>
      </c>
      <c r="Y8" s="122" t="s">
        <v>195</v>
      </c>
      <c r="Z8" s="46" t="s">
        <v>328</v>
      </c>
      <c r="AA8" s="46">
        <v>34.333333333333343</v>
      </c>
      <c r="AB8" s="46">
        <v>10.3</v>
      </c>
      <c r="AC8" s="46">
        <v>18</v>
      </c>
      <c r="AD8" s="46">
        <v>45</v>
      </c>
      <c r="AE8" s="46">
        <f t="shared" ref="AE8:AE49" si="0">+C8</f>
        <v>1</v>
      </c>
      <c r="AF8" s="46">
        <f t="shared" ref="AF8:AF49" si="1">(((+E8*$F$5)+(I8*$J$5)+(M8*$N$5)+(Q8*$R$5)+(U8*$V$5)))*1.04</f>
        <v>53206.504000000015</v>
      </c>
      <c r="AG8" s="96">
        <f t="shared" ref="AG8:AG49" si="2">+D8*$F$5+H8*$J$5+L8*$N$5+P8*$R$5+T8*$V$5</f>
        <v>4967</v>
      </c>
      <c r="AH8" s="96">
        <f t="shared" ref="AH8:AH49" si="3">(+F8*$F$5+J8*$J$5+N8*$N$5+R8*$R$5+(V8*$V$5*2))*1.04</f>
        <v>3886.7920000000008</v>
      </c>
    </row>
    <row r="9" spans="1:34" s="119" customFormat="1" x14ac:dyDescent="0.25">
      <c r="A9" s="46">
        <v>1103</v>
      </c>
      <c r="B9" s="118" t="s">
        <v>197</v>
      </c>
      <c r="C9" s="46">
        <v>2</v>
      </c>
      <c r="D9" s="46">
        <v>16</v>
      </c>
      <c r="E9" s="96">
        <v>457.6</v>
      </c>
      <c r="F9" s="96">
        <v>26.133333333333333</v>
      </c>
      <c r="G9" s="46">
        <v>2</v>
      </c>
      <c r="H9" s="46">
        <v>12</v>
      </c>
      <c r="I9" s="96">
        <v>343.20000000000005</v>
      </c>
      <c r="J9" s="96">
        <v>19.600000000000001</v>
      </c>
      <c r="K9" s="46">
        <v>1</v>
      </c>
      <c r="L9" s="46">
        <v>8</v>
      </c>
      <c r="M9" s="96">
        <v>228.8</v>
      </c>
      <c r="N9" s="96">
        <v>13.066666666666666</v>
      </c>
      <c r="O9" s="46">
        <v>1</v>
      </c>
      <c r="P9" s="46">
        <v>7</v>
      </c>
      <c r="Q9" s="96">
        <v>200.20000000000002</v>
      </c>
      <c r="R9" s="96">
        <v>11.433333333333334</v>
      </c>
      <c r="S9" s="46">
        <v>1</v>
      </c>
      <c r="T9" s="46">
        <v>7</v>
      </c>
      <c r="U9" s="96">
        <v>200.20000000000002</v>
      </c>
      <c r="V9" s="46">
        <v>11.433333333333334</v>
      </c>
      <c r="X9" s="121">
        <v>1103</v>
      </c>
      <c r="Y9" s="122" t="s">
        <v>197</v>
      </c>
      <c r="Z9" s="46" t="s">
        <v>328</v>
      </c>
      <c r="AA9" s="46">
        <v>88</v>
      </c>
      <c r="AB9" s="46">
        <v>28.6</v>
      </c>
      <c r="AC9" s="46">
        <v>19.57851463028571</v>
      </c>
      <c r="AD9" s="46">
        <v>49</v>
      </c>
      <c r="AE9" s="46">
        <f t="shared" si="0"/>
        <v>2</v>
      </c>
      <c r="AF9" s="46">
        <f t="shared" si="1"/>
        <v>138755.76</v>
      </c>
      <c r="AG9" s="96">
        <f t="shared" si="2"/>
        <v>4665</v>
      </c>
      <c r="AH9" s="96">
        <f t="shared" si="3"/>
        <v>8078.858666666667</v>
      </c>
    </row>
    <row r="10" spans="1:34" s="119" customFormat="1" x14ac:dyDescent="0.25">
      <c r="A10" s="46">
        <v>7701</v>
      </c>
      <c r="B10" s="118" t="s">
        <v>268</v>
      </c>
      <c r="C10" s="46">
        <v>1</v>
      </c>
      <c r="D10" s="46">
        <v>20</v>
      </c>
      <c r="E10" s="96">
        <v>178</v>
      </c>
      <c r="F10" s="96">
        <v>13.333333333333334</v>
      </c>
      <c r="G10" s="46">
        <v>1</v>
      </c>
      <c r="H10" s="46">
        <v>16</v>
      </c>
      <c r="I10" s="96">
        <v>142.4</v>
      </c>
      <c r="J10" s="96">
        <v>10.666666666666666</v>
      </c>
      <c r="K10" s="46">
        <v>1</v>
      </c>
      <c r="L10" s="46">
        <v>10</v>
      </c>
      <c r="M10" s="96">
        <v>89</v>
      </c>
      <c r="N10" s="96">
        <v>6.666666666666667</v>
      </c>
      <c r="O10" s="46">
        <v>1</v>
      </c>
      <c r="P10" s="46">
        <v>8</v>
      </c>
      <c r="Q10" s="96">
        <v>71.2</v>
      </c>
      <c r="R10" s="96">
        <v>5.333333333333333</v>
      </c>
      <c r="S10" s="46">
        <v>1</v>
      </c>
      <c r="T10" s="46">
        <v>8</v>
      </c>
      <c r="U10" s="96">
        <v>71.2</v>
      </c>
      <c r="V10" s="46">
        <v>5.333333333333333</v>
      </c>
      <c r="X10" s="121">
        <v>7701</v>
      </c>
      <c r="Y10" s="122" t="s">
        <v>268</v>
      </c>
      <c r="Z10" s="46" t="s">
        <v>328</v>
      </c>
      <c r="AA10" s="46">
        <v>30</v>
      </c>
      <c r="AB10" s="46">
        <v>8.9</v>
      </c>
      <c r="AC10" s="46">
        <v>17.912814511000001</v>
      </c>
      <c r="AD10" s="46">
        <v>40</v>
      </c>
      <c r="AE10" s="46">
        <f t="shared" si="0"/>
        <v>1</v>
      </c>
      <c r="AF10" s="46">
        <f t="shared" si="1"/>
        <v>54018.016000000003</v>
      </c>
      <c r="AG10" s="96">
        <f t="shared" si="2"/>
        <v>5836</v>
      </c>
      <c r="AH10" s="96">
        <f t="shared" si="3"/>
        <v>4118.4000000000005</v>
      </c>
    </row>
    <row r="11" spans="1:34" s="119" customFormat="1" x14ac:dyDescent="0.25">
      <c r="A11" s="46">
        <v>7702</v>
      </c>
      <c r="B11" s="118" t="s">
        <v>269</v>
      </c>
      <c r="C11" s="46">
        <v>1</v>
      </c>
      <c r="D11" s="46">
        <v>18</v>
      </c>
      <c r="E11" s="96">
        <v>181.79999999999998</v>
      </c>
      <c r="F11" s="96">
        <v>12.880434782608694</v>
      </c>
      <c r="G11" s="46">
        <v>1</v>
      </c>
      <c r="H11" s="46">
        <v>14</v>
      </c>
      <c r="I11" s="96">
        <v>141.4</v>
      </c>
      <c r="J11" s="96">
        <v>10.018115942028986</v>
      </c>
      <c r="K11" s="46">
        <v>1</v>
      </c>
      <c r="L11" s="46">
        <v>9</v>
      </c>
      <c r="M11" s="96">
        <v>90.899999999999991</v>
      </c>
      <c r="N11" s="96">
        <v>6.4402173913043468</v>
      </c>
      <c r="O11" s="46">
        <v>1</v>
      </c>
      <c r="P11" s="46">
        <v>8</v>
      </c>
      <c r="Q11" s="96">
        <v>80.8</v>
      </c>
      <c r="R11" s="96">
        <v>5.72463768115942</v>
      </c>
      <c r="S11" s="46">
        <v>1</v>
      </c>
      <c r="T11" s="46">
        <v>8</v>
      </c>
      <c r="U11" s="96">
        <v>80.8</v>
      </c>
      <c r="V11" s="46">
        <v>5.72463768115942</v>
      </c>
      <c r="X11" s="121">
        <v>7702</v>
      </c>
      <c r="Y11" s="122" t="s">
        <v>269</v>
      </c>
      <c r="Z11" s="46" t="s">
        <v>328</v>
      </c>
      <c r="AA11" s="46">
        <v>32.934782608695649</v>
      </c>
      <c r="AB11" s="46">
        <v>10.1</v>
      </c>
      <c r="AC11" s="46">
        <v>18.399999999999999</v>
      </c>
      <c r="AD11" s="46">
        <v>43</v>
      </c>
      <c r="AE11" s="46">
        <f t="shared" si="0"/>
        <v>1</v>
      </c>
      <c r="AF11" s="46">
        <f t="shared" si="1"/>
        <v>55482.128000000004</v>
      </c>
      <c r="AG11" s="96">
        <f t="shared" si="2"/>
        <v>5282</v>
      </c>
      <c r="AH11" s="96">
        <f t="shared" si="3"/>
        <v>4008.2768115942026</v>
      </c>
    </row>
    <row r="12" spans="1:34" s="119" customFormat="1" x14ac:dyDescent="0.25">
      <c r="A12" s="46">
        <v>7703</v>
      </c>
      <c r="B12" s="118" t="s">
        <v>273</v>
      </c>
      <c r="C12" s="46">
        <v>4</v>
      </c>
      <c r="D12" s="46">
        <v>34</v>
      </c>
      <c r="E12" s="96">
        <v>833</v>
      </c>
      <c r="F12" s="96">
        <v>51</v>
      </c>
      <c r="G12" s="46">
        <v>4</v>
      </c>
      <c r="H12" s="46">
        <v>27</v>
      </c>
      <c r="I12" s="96">
        <v>661.5</v>
      </c>
      <c r="J12" s="96">
        <v>40.5</v>
      </c>
      <c r="K12" s="46">
        <v>2</v>
      </c>
      <c r="L12" s="46">
        <v>17</v>
      </c>
      <c r="M12" s="96">
        <v>416.5</v>
      </c>
      <c r="N12" s="96">
        <v>25.5</v>
      </c>
      <c r="O12" s="46">
        <v>2</v>
      </c>
      <c r="P12" s="46">
        <v>14</v>
      </c>
      <c r="Q12" s="96">
        <v>343</v>
      </c>
      <c r="R12" s="96">
        <v>21</v>
      </c>
      <c r="S12" s="46">
        <v>2</v>
      </c>
      <c r="T12" s="46">
        <v>14</v>
      </c>
      <c r="U12" s="96">
        <v>343</v>
      </c>
      <c r="V12" s="46">
        <v>21</v>
      </c>
      <c r="X12" s="121">
        <v>7703</v>
      </c>
      <c r="Y12" s="122" t="s">
        <v>273</v>
      </c>
      <c r="Z12" s="46" t="s">
        <v>328</v>
      </c>
      <c r="AA12" s="46">
        <v>80</v>
      </c>
      <c r="AB12" s="46">
        <v>24.5</v>
      </c>
      <c r="AC12" s="46">
        <v>18.590769230769229</v>
      </c>
      <c r="AD12" s="46">
        <v>23</v>
      </c>
      <c r="AE12" s="46">
        <f t="shared" si="0"/>
        <v>4</v>
      </c>
      <c r="AF12" s="46">
        <f t="shared" si="1"/>
        <v>253169.28</v>
      </c>
      <c r="AG12" s="96">
        <f t="shared" si="2"/>
        <v>9936</v>
      </c>
      <c r="AH12" s="96">
        <f t="shared" si="3"/>
        <v>15784.08</v>
      </c>
    </row>
    <row r="13" spans="1:34" s="119" customFormat="1" x14ac:dyDescent="0.25">
      <c r="A13" s="46">
        <v>7704</v>
      </c>
      <c r="B13" s="118" t="s">
        <v>274</v>
      </c>
      <c r="C13" s="46">
        <v>3</v>
      </c>
      <c r="D13" s="46">
        <v>29</v>
      </c>
      <c r="E13" s="96">
        <v>585.79999999999995</v>
      </c>
      <c r="F13" s="96">
        <v>38.666666666666664</v>
      </c>
      <c r="G13" s="46">
        <v>3</v>
      </c>
      <c r="H13" s="46">
        <v>23</v>
      </c>
      <c r="I13" s="96">
        <v>464.59999999999997</v>
      </c>
      <c r="J13" s="96">
        <v>30.666666666666668</v>
      </c>
      <c r="K13" s="46">
        <v>2</v>
      </c>
      <c r="L13" s="46">
        <v>15</v>
      </c>
      <c r="M13" s="96">
        <v>303</v>
      </c>
      <c r="N13" s="96">
        <v>20</v>
      </c>
      <c r="O13" s="46">
        <v>2</v>
      </c>
      <c r="P13" s="46">
        <v>12</v>
      </c>
      <c r="Q13" s="96">
        <v>242.39999999999998</v>
      </c>
      <c r="R13" s="96">
        <v>16</v>
      </c>
      <c r="S13" s="46">
        <v>2</v>
      </c>
      <c r="T13" s="46">
        <v>12</v>
      </c>
      <c r="U13" s="96">
        <v>242.39999999999998</v>
      </c>
      <c r="V13" s="46">
        <v>16</v>
      </c>
      <c r="X13" s="121">
        <v>7704</v>
      </c>
      <c r="Y13" s="122" t="s">
        <v>274</v>
      </c>
      <c r="Z13" s="46" t="s">
        <v>328</v>
      </c>
      <c r="AA13" s="46">
        <v>70</v>
      </c>
      <c r="AB13" s="46">
        <v>20.2</v>
      </c>
      <c r="AC13" s="46">
        <v>17.555061143142851</v>
      </c>
      <c r="AD13" s="46">
        <v>27</v>
      </c>
      <c r="AE13" s="46">
        <f t="shared" si="0"/>
        <v>3</v>
      </c>
      <c r="AF13" s="46">
        <f t="shared" si="1"/>
        <v>178610.016</v>
      </c>
      <c r="AG13" s="96">
        <f t="shared" si="2"/>
        <v>8502</v>
      </c>
      <c r="AH13" s="96">
        <f t="shared" si="3"/>
        <v>12005.76</v>
      </c>
    </row>
    <row r="14" spans="1:34" s="119" customFormat="1" x14ac:dyDescent="0.25">
      <c r="A14" s="46">
        <v>7705</v>
      </c>
      <c r="B14" s="118" t="s">
        <v>275</v>
      </c>
      <c r="C14" s="46">
        <v>4</v>
      </c>
      <c r="D14" s="46">
        <v>28</v>
      </c>
      <c r="E14" s="96">
        <v>697.19999999999993</v>
      </c>
      <c r="F14" s="96">
        <v>51.8</v>
      </c>
      <c r="G14" s="46">
        <v>4</v>
      </c>
      <c r="H14" s="46">
        <v>22</v>
      </c>
      <c r="I14" s="96">
        <v>547.79999999999995</v>
      </c>
      <c r="J14" s="96">
        <v>40.700000000000003</v>
      </c>
      <c r="K14" s="46">
        <v>2</v>
      </c>
      <c r="L14" s="46">
        <v>14</v>
      </c>
      <c r="M14" s="96">
        <v>348.59999999999997</v>
      </c>
      <c r="N14" s="96">
        <v>25.9</v>
      </c>
      <c r="O14" s="46">
        <v>2</v>
      </c>
      <c r="P14" s="46">
        <v>12</v>
      </c>
      <c r="Q14" s="96">
        <v>298.79999999999995</v>
      </c>
      <c r="R14" s="96">
        <v>22.2</v>
      </c>
      <c r="S14" s="46">
        <v>2</v>
      </c>
      <c r="T14" s="46">
        <v>12</v>
      </c>
      <c r="U14" s="96">
        <v>298.79999999999995</v>
      </c>
      <c r="V14" s="46">
        <v>22.2</v>
      </c>
      <c r="X14" s="121">
        <v>7705</v>
      </c>
      <c r="Y14" s="122" t="s">
        <v>275</v>
      </c>
      <c r="Z14" s="46" t="s">
        <v>328</v>
      </c>
      <c r="AA14" s="46">
        <v>101</v>
      </c>
      <c r="AB14" s="46">
        <v>24.9</v>
      </c>
      <c r="AC14" s="46">
        <v>16.03154211939394</v>
      </c>
      <c r="AD14" s="46">
        <v>28</v>
      </c>
      <c r="AE14" s="46">
        <f t="shared" si="0"/>
        <v>4</v>
      </c>
      <c r="AF14" s="46">
        <f t="shared" si="1"/>
        <v>212347.2</v>
      </c>
      <c r="AG14" s="96">
        <f t="shared" si="2"/>
        <v>8200</v>
      </c>
      <c r="AH14" s="96">
        <f t="shared" si="3"/>
        <v>16076.944000000001</v>
      </c>
    </row>
    <row r="15" spans="1:34" s="119" customFormat="1" x14ac:dyDescent="0.25">
      <c r="A15" s="46">
        <v>7706</v>
      </c>
      <c r="B15" s="118" t="s">
        <v>276</v>
      </c>
      <c r="C15" s="46">
        <v>3</v>
      </c>
      <c r="D15" s="46">
        <v>29</v>
      </c>
      <c r="E15" s="96">
        <v>582.90000000000009</v>
      </c>
      <c r="F15" s="96">
        <v>38.18333333333333</v>
      </c>
      <c r="G15" s="46">
        <v>3</v>
      </c>
      <c r="H15" s="46">
        <v>23</v>
      </c>
      <c r="I15" s="96">
        <v>462.3</v>
      </c>
      <c r="J15" s="96">
        <v>30.283333333333335</v>
      </c>
      <c r="K15" s="46">
        <v>2</v>
      </c>
      <c r="L15" s="46">
        <v>15</v>
      </c>
      <c r="M15" s="96">
        <v>301.5</v>
      </c>
      <c r="N15" s="96">
        <v>19.75</v>
      </c>
      <c r="O15" s="46">
        <v>2</v>
      </c>
      <c r="P15" s="46">
        <v>12</v>
      </c>
      <c r="Q15" s="96">
        <v>241.20000000000002</v>
      </c>
      <c r="R15" s="96">
        <v>15.8</v>
      </c>
      <c r="S15" s="46">
        <v>2</v>
      </c>
      <c r="T15" s="46">
        <v>12</v>
      </c>
      <c r="U15" s="96">
        <v>241.20000000000002</v>
      </c>
      <c r="V15" s="46">
        <v>15.8</v>
      </c>
      <c r="X15" s="121">
        <v>7706</v>
      </c>
      <c r="Y15" s="122" t="s">
        <v>276</v>
      </c>
      <c r="Z15" s="46" t="s">
        <v>328</v>
      </c>
      <c r="AA15" s="46">
        <v>69</v>
      </c>
      <c r="AB15" s="46">
        <v>20.100000000000001</v>
      </c>
      <c r="AC15" s="46">
        <v>17.526111881470591</v>
      </c>
      <c r="AD15" s="46">
        <v>27</v>
      </c>
      <c r="AE15" s="46">
        <f t="shared" si="0"/>
        <v>3</v>
      </c>
      <c r="AF15" s="46">
        <f t="shared" si="1"/>
        <v>177725.80800000002</v>
      </c>
      <c r="AG15" s="96">
        <f t="shared" si="2"/>
        <v>8502</v>
      </c>
      <c r="AH15" s="96">
        <f t="shared" si="3"/>
        <v>11855.688</v>
      </c>
    </row>
    <row r="16" spans="1:34" s="119" customFormat="1" x14ac:dyDescent="0.25">
      <c r="A16" s="46">
        <v>7707</v>
      </c>
      <c r="B16" s="118" t="s">
        <v>277</v>
      </c>
      <c r="C16" s="46">
        <v>3</v>
      </c>
      <c r="D16" s="46">
        <v>34</v>
      </c>
      <c r="E16" s="96">
        <v>584.79999999999995</v>
      </c>
      <c r="F16" s="96">
        <v>39.1</v>
      </c>
      <c r="G16" s="46">
        <v>3</v>
      </c>
      <c r="H16" s="46">
        <v>27</v>
      </c>
      <c r="I16" s="96">
        <v>464.4</v>
      </c>
      <c r="J16" s="96">
        <v>31.05</v>
      </c>
      <c r="K16" s="46">
        <v>2</v>
      </c>
      <c r="L16" s="46">
        <v>17</v>
      </c>
      <c r="M16" s="96">
        <v>292.39999999999998</v>
      </c>
      <c r="N16" s="96">
        <v>19.55</v>
      </c>
      <c r="O16" s="46">
        <v>2</v>
      </c>
      <c r="P16" s="46">
        <v>14</v>
      </c>
      <c r="Q16" s="96">
        <v>240.79999999999998</v>
      </c>
      <c r="R16" s="96">
        <v>16.100000000000001</v>
      </c>
      <c r="S16" s="46">
        <v>2</v>
      </c>
      <c r="T16" s="46">
        <v>14</v>
      </c>
      <c r="U16" s="96">
        <v>240.79999999999998</v>
      </c>
      <c r="V16" s="46">
        <v>16.100000000000001</v>
      </c>
      <c r="X16" s="121">
        <v>7707</v>
      </c>
      <c r="Y16" s="122" t="s">
        <v>277</v>
      </c>
      <c r="Z16" s="46" t="s">
        <v>328</v>
      </c>
      <c r="AA16" s="46">
        <v>59</v>
      </c>
      <c r="AB16" s="46">
        <v>17.2</v>
      </c>
      <c r="AC16" s="46">
        <v>17.650664605333329</v>
      </c>
      <c r="AD16" s="46">
        <v>23</v>
      </c>
      <c r="AE16" s="46">
        <f t="shared" si="0"/>
        <v>3</v>
      </c>
      <c r="AF16" s="46">
        <f t="shared" si="1"/>
        <v>177735.16799999998</v>
      </c>
      <c r="AG16" s="96">
        <f t="shared" si="2"/>
        <v>9936</v>
      </c>
      <c r="AH16" s="96">
        <f t="shared" si="3"/>
        <v>12101.128000000001</v>
      </c>
    </row>
    <row r="17" spans="1:34" s="119" customFormat="1" x14ac:dyDescent="0.25">
      <c r="A17" s="46">
        <v>7708</v>
      </c>
      <c r="B17" s="118" t="s">
        <v>278</v>
      </c>
      <c r="C17" s="46">
        <v>2</v>
      </c>
      <c r="D17" s="46">
        <v>34</v>
      </c>
      <c r="E17" s="96">
        <v>357</v>
      </c>
      <c r="F17" s="96">
        <v>25.5</v>
      </c>
      <c r="G17" s="46">
        <v>2</v>
      </c>
      <c r="H17" s="46">
        <v>27</v>
      </c>
      <c r="I17" s="96">
        <v>283.5</v>
      </c>
      <c r="J17" s="96">
        <v>20.25</v>
      </c>
      <c r="K17" s="46">
        <v>1</v>
      </c>
      <c r="L17" s="46">
        <v>17</v>
      </c>
      <c r="M17" s="96">
        <v>178.5</v>
      </c>
      <c r="N17" s="96">
        <v>12.75</v>
      </c>
      <c r="O17" s="46">
        <v>1</v>
      </c>
      <c r="P17" s="46">
        <v>14</v>
      </c>
      <c r="Q17" s="96">
        <v>147</v>
      </c>
      <c r="R17" s="96">
        <v>10.5</v>
      </c>
      <c r="S17" s="46">
        <v>1</v>
      </c>
      <c r="T17" s="46">
        <v>14</v>
      </c>
      <c r="U17" s="96">
        <v>147</v>
      </c>
      <c r="V17" s="46">
        <v>10.5</v>
      </c>
      <c r="X17" s="121">
        <v>7708</v>
      </c>
      <c r="Y17" s="122" t="s">
        <v>278</v>
      </c>
      <c r="Z17" s="46" t="s">
        <v>328</v>
      </c>
      <c r="AA17" s="46">
        <v>35</v>
      </c>
      <c r="AB17" s="46">
        <v>10.5</v>
      </c>
      <c r="AC17" s="46">
        <v>18.201111990937498</v>
      </c>
      <c r="AD17" s="46">
        <v>23</v>
      </c>
      <c r="AE17" s="46">
        <f t="shared" si="0"/>
        <v>2</v>
      </c>
      <c r="AF17" s="46">
        <f t="shared" si="1"/>
        <v>108501.12000000001</v>
      </c>
      <c r="AG17" s="96">
        <f t="shared" si="2"/>
        <v>9936</v>
      </c>
      <c r="AH17" s="96">
        <f t="shared" si="3"/>
        <v>7892.04</v>
      </c>
    </row>
    <row r="18" spans="1:34" s="119" customFormat="1" x14ac:dyDescent="0.25">
      <c r="A18" s="46">
        <v>7709</v>
      </c>
      <c r="B18" s="118" t="s">
        <v>279</v>
      </c>
      <c r="C18" s="46">
        <v>2</v>
      </c>
      <c r="D18" s="46">
        <v>35</v>
      </c>
      <c r="E18" s="96">
        <v>338.1</v>
      </c>
      <c r="F18" s="96">
        <v>25.083333333333332</v>
      </c>
      <c r="G18" s="46">
        <v>2</v>
      </c>
      <c r="H18" s="46">
        <v>28</v>
      </c>
      <c r="I18" s="96">
        <v>270.48</v>
      </c>
      <c r="J18" s="96">
        <v>20.066666666666666</v>
      </c>
      <c r="K18" s="46">
        <v>1</v>
      </c>
      <c r="L18" s="46">
        <v>18</v>
      </c>
      <c r="M18" s="96">
        <v>173.88</v>
      </c>
      <c r="N18" s="96">
        <v>12.9</v>
      </c>
      <c r="O18" s="46">
        <v>1</v>
      </c>
      <c r="P18" s="46">
        <v>14</v>
      </c>
      <c r="Q18" s="96">
        <v>135.24</v>
      </c>
      <c r="R18" s="96">
        <v>10.033333333333333</v>
      </c>
      <c r="S18" s="46">
        <v>1</v>
      </c>
      <c r="T18" s="46">
        <v>14</v>
      </c>
      <c r="U18" s="96">
        <v>135.24</v>
      </c>
      <c r="V18" s="46">
        <v>10.033333333333333</v>
      </c>
      <c r="X18" s="121">
        <v>7709</v>
      </c>
      <c r="Y18" s="122" t="s">
        <v>279</v>
      </c>
      <c r="Z18" s="46" t="s">
        <v>328</v>
      </c>
      <c r="AA18" s="46">
        <v>33</v>
      </c>
      <c r="AB18" s="46">
        <v>9.66</v>
      </c>
      <c r="AC18" s="46">
        <v>17.875909084</v>
      </c>
      <c r="AD18" s="46">
        <v>22</v>
      </c>
      <c r="AE18" s="46">
        <f t="shared" si="0"/>
        <v>2</v>
      </c>
      <c r="AF18" s="46">
        <f t="shared" si="1"/>
        <v>102855.0432</v>
      </c>
      <c r="AG18" s="96">
        <f t="shared" si="2"/>
        <v>10238</v>
      </c>
      <c r="AH18" s="96">
        <f t="shared" si="3"/>
        <v>7766.3733333333339</v>
      </c>
    </row>
    <row r="19" spans="1:34" s="119" customFormat="1" x14ac:dyDescent="0.25">
      <c r="A19" s="46">
        <v>7710</v>
      </c>
      <c r="B19" s="118" t="s">
        <v>280</v>
      </c>
      <c r="C19" s="46">
        <v>1</v>
      </c>
      <c r="D19" s="46">
        <v>13</v>
      </c>
      <c r="E19" s="96">
        <v>202.79999999999998</v>
      </c>
      <c r="F19" s="96">
        <v>13</v>
      </c>
      <c r="G19" s="46">
        <v>1</v>
      </c>
      <c r="H19" s="46">
        <v>10</v>
      </c>
      <c r="I19" s="96">
        <v>156</v>
      </c>
      <c r="J19" s="96">
        <v>10</v>
      </c>
      <c r="K19" s="46">
        <v>1</v>
      </c>
      <c r="L19" s="46">
        <v>7</v>
      </c>
      <c r="M19" s="96">
        <v>109.2</v>
      </c>
      <c r="N19" s="96">
        <v>7</v>
      </c>
      <c r="O19" s="46">
        <v>1</v>
      </c>
      <c r="P19" s="46">
        <v>6</v>
      </c>
      <c r="Q19" s="96">
        <v>93.6</v>
      </c>
      <c r="R19" s="96">
        <v>6</v>
      </c>
      <c r="S19" s="46">
        <v>1</v>
      </c>
      <c r="T19" s="46">
        <v>6</v>
      </c>
      <c r="U19" s="96">
        <v>93.6</v>
      </c>
      <c r="V19" s="46">
        <v>6</v>
      </c>
      <c r="X19" s="121">
        <v>7710</v>
      </c>
      <c r="Y19" s="122" t="s">
        <v>280</v>
      </c>
      <c r="Z19" s="46" t="s">
        <v>328</v>
      </c>
      <c r="AA19" s="46">
        <v>50</v>
      </c>
      <c r="AB19" s="46">
        <v>15.6</v>
      </c>
      <c r="AC19" s="46">
        <v>19.066206742222221</v>
      </c>
      <c r="AD19" s="46">
        <v>60</v>
      </c>
      <c r="AE19" s="46">
        <f t="shared" si="0"/>
        <v>1</v>
      </c>
      <c r="AF19" s="46">
        <f t="shared" si="1"/>
        <v>62429.952000000005</v>
      </c>
      <c r="AG19" s="96">
        <f t="shared" si="2"/>
        <v>3848</v>
      </c>
      <c r="AH19" s="96">
        <f t="shared" si="3"/>
        <v>4083.04</v>
      </c>
    </row>
    <row r="20" spans="1:34" s="119" customFormat="1" x14ac:dyDescent="0.25">
      <c r="A20" s="46">
        <v>7711</v>
      </c>
      <c r="B20" s="118" t="s">
        <v>285</v>
      </c>
      <c r="C20" s="46">
        <v>2</v>
      </c>
      <c r="D20" s="46">
        <v>17</v>
      </c>
      <c r="E20" s="96">
        <v>477.70000000000005</v>
      </c>
      <c r="F20" s="96">
        <v>26.35</v>
      </c>
      <c r="G20" s="46">
        <v>2</v>
      </c>
      <c r="H20" s="46">
        <v>13</v>
      </c>
      <c r="I20" s="96">
        <v>365.3</v>
      </c>
      <c r="J20" s="96">
        <v>20.149999999999999</v>
      </c>
      <c r="K20" s="46">
        <v>1</v>
      </c>
      <c r="L20" s="46">
        <v>9</v>
      </c>
      <c r="M20" s="96">
        <v>252.9</v>
      </c>
      <c r="N20" s="96">
        <v>13.95</v>
      </c>
      <c r="O20" s="46">
        <v>1</v>
      </c>
      <c r="P20" s="46">
        <v>7</v>
      </c>
      <c r="Q20" s="96">
        <v>196.70000000000002</v>
      </c>
      <c r="R20" s="96">
        <v>10.85</v>
      </c>
      <c r="S20" s="46">
        <v>1</v>
      </c>
      <c r="T20" s="46">
        <v>7</v>
      </c>
      <c r="U20" s="96">
        <v>196.70000000000002</v>
      </c>
      <c r="V20" s="46">
        <v>10.85</v>
      </c>
      <c r="X20" s="121">
        <v>7711</v>
      </c>
      <c r="Y20" s="122" t="s">
        <v>285</v>
      </c>
      <c r="Z20" s="46" t="s">
        <v>328</v>
      </c>
      <c r="AA20" s="46">
        <v>83</v>
      </c>
      <c r="AB20" s="46">
        <v>28.1</v>
      </c>
      <c r="AC20" s="46">
        <v>20.448957564000001</v>
      </c>
      <c r="AD20" s="46">
        <v>47</v>
      </c>
      <c r="AE20" s="46">
        <f t="shared" si="0"/>
        <v>2</v>
      </c>
      <c r="AF20" s="46">
        <f t="shared" si="1"/>
        <v>145155.60800000004</v>
      </c>
      <c r="AG20" s="96">
        <f t="shared" si="2"/>
        <v>4967</v>
      </c>
      <c r="AH20" s="96">
        <f t="shared" si="3"/>
        <v>8153.496000000001</v>
      </c>
    </row>
    <row r="21" spans="1:34" s="119" customFormat="1" x14ac:dyDescent="0.25">
      <c r="A21" s="46">
        <v>7712</v>
      </c>
      <c r="B21" s="118" t="s">
        <v>286</v>
      </c>
      <c r="C21" s="46">
        <v>2</v>
      </c>
      <c r="D21" s="46">
        <v>17</v>
      </c>
      <c r="E21" s="96">
        <v>372.29999999999995</v>
      </c>
      <c r="F21" s="96">
        <v>25.783333333333335</v>
      </c>
      <c r="G21" s="46">
        <v>2</v>
      </c>
      <c r="H21" s="46">
        <v>13</v>
      </c>
      <c r="I21" s="96">
        <v>284.7</v>
      </c>
      <c r="J21" s="96">
        <v>19.716666666666665</v>
      </c>
      <c r="K21" s="46">
        <v>1</v>
      </c>
      <c r="L21" s="46">
        <v>9</v>
      </c>
      <c r="M21" s="96">
        <v>197.1</v>
      </c>
      <c r="N21" s="96">
        <v>13.65</v>
      </c>
      <c r="O21" s="46">
        <v>1</v>
      </c>
      <c r="P21" s="46">
        <v>7</v>
      </c>
      <c r="Q21" s="96">
        <v>153.29999999999998</v>
      </c>
      <c r="R21" s="96">
        <v>10.616666666666667</v>
      </c>
      <c r="S21" s="46">
        <v>1</v>
      </c>
      <c r="T21" s="46">
        <v>7</v>
      </c>
      <c r="U21" s="96">
        <v>153.29999999999998</v>
      </c>
      <c r="V21" s="46">
        <v>10.616666666666667</v>
      </c>
      <c r="X21" s="121">
        <v>7712</v>
      </c>
      <c r="Y21" s="122" t="s">
        <v>286</v>
      </c>
      <c r="Z21" s="46" t="s">
        <v>328</v>
      </c>
      <c r="AA21" s="46">
        <v>81</v>
      </c>
      <c r="AB21" s="46">
        <v>21.9</v>
      </c>
      <c r="AC21" s="46">
        <v>16.24345285275</v>
      </c>
      <c r="AD21" s="46">
        <v>46</v>
      </c>
      <c r="AE21" s="46">
        <f t="shared" si="0"/>
        <v>2</v>
      </c>
      <c r="AF21" s="46">
        <f t="shared" si="1"/>
        <v>113128.39199999998</v>
      </c>
      <c r="AG21" s="96">
        <f t="shared" si="2"/>
        <v>4967</v>
      </c>
      <c r="AH21" s="96">
        <f t="shared" si="3"/>
        <v>7978.152</v>
      </c>
    </row>
    <row r="22" spans="1:34" s="119" customFormat="1" x14ac:dyDescent="0.25">
      <c r="A22" s="46">
        <v>7713</v>
      </c>
      <c r="B22" s="118" t="s">
        <v>149</v>
      </c>
      <c r="C22" s="46">
        <v>2</v>
      </c>
      <c r="D22" s="46">
        <v>43</v>
      </c>
      <c r="E22" s="96">
        <v>269.60999999999996</v>
      </c>
      <c r="F22" s="96">
        <v>25.083333333333332</v>
      </c>
      <c r="G22" s="46">
        <v>2</v>
      </c>
      <c r="H22" s="46">
        <v>34</v>
      </c>
      <c r="I22" s="96">
        <v>213.17999999999998</v>
      </c>
      <c r="J22" s="96">
        <v>19.833333333333332</v>
      </c>
      <c r="K22" s="46">
        <v>1</v>
      </c>
      <c r="L22" s="46">
        <v>22</v>
      </c>
      <c r="M22" s="96">
        <v>137.94</v>
      </c>
      <c r="N22" s="96">
        <v>12.833333333333334</v>
      </c>
      <c r="O22" s="46">
        <v>1</v>
      </c>
      <c r="P22" s="46">
        <v>18</v>
      </c>
      <c r="Q22" s="96">
        <v>112.85999999999999</v>
      </c>
      <c r="R22" s="96">
        <v>10.5</v>
      </c>
      <c r="S22" s="46">
        <v>1</v>
      </c>
      <c r="T22" s="46">
        <v>18</v>
      </c>
      <c r="U22" s="96">
        <v>112.85999999999999</v>
      </c>
      <c r="V22" s="46">
        <v>10.5</v>
      </c>
      <c r="X22" s="121">
        <v>7713</v>
      </c>
      <c r="Y22" s="122" t="s">
        <v>149</v>
      </c>
      <c r="Z22" s="46" t="s">
        <v>328</v>
      </c>
      <c r="AA22" s="46">
        <v>25</v>
      </c>
      <c r="AB22" s="46">
        <v>6.27</v>
      </c>
      <c r="AC22" s="46">
        <v>15.463102210000001</v>
      </c>
      <c r="AD22" s="46">
        <v>18</v>
      </c>
      <c r="AE22" s="46">
        <f t="shared" si="0"/>
        <v>2</v>
      </c>
      <c r="AF22" s="46">
        <f t="shared" si="1"/>
        <v>82175.121599999984</v>
      </c>
      <c r="AG22" s="96">
        <f t="shared" si="2"/>
        <v>12602</v>
      </c>
      <c r="AH22" s="96">
        <f t="shared" si="3"/>
        <v>7787.1733333333332</v>
      </c>
    </row>
    <row r="23" spans="1:34" s="119" customFormat="1" x14ac:dyDescent="0.25">
      <c r="A23" s="46">
        <v>7714</v>
      </c>
      <c r="B23" s="118" t="s">
        <v>26</v>
      </c>
      <c r="C23" s="46">
        <v>2</v>
      </c>
      <c r="D23" s="46">
        <v>51</v>
      </c>
      <c r="E23" s="96">
        <v>280.5</v>
      </c>
      <c r="F23" s="96">
        <v>25.5</v>
      </c>
      <c r="G23" s="46">
        <v>2</v>
      </c>
      <c r="H23" s="46">
        <v>40</v>
      </c>
      <c r="I23" s="96">
        <v>220</v>
      </c>
      <c r="J23" s="96">
        <v>20</v>
      </c>
      <c r="K23" s="46">
        <v>1</v>
      </c>
      <c r="L23" s="46">
        <v>26</v>
      </c>
      <c r="M23" s="96">
        <v>143</v>
      </c>
      <c r="N23" s="96">
        <v>13</v>
      </c>
      <c r="O23" s="46">
        <v>1</v>
      </c>
      <c r="P23" s="46">
        <v>21</v>
      </c>
      <c r="Q23" s="96">
        <v>115.5</v>
      </c>
      <c r="R23" s="96">
        <v>10.5</v>
      </c>
      <c r="S23" s="46">
        <v>1</v>
      </c>
      <c r="T23" s="46">
        <v>21</v>
      </c>
      <c r="U23" s="96">
        <v>115.5</v>
      </c>
      <c r="V23" s="46">
        <v>10.5</v>
      </c>
      <c r="X23" s="121">
        <v>7714</v>
      </c>
      <c r="Y23" s="122" t="s">
        <v>26</v>
      </c>
      <c r="Z23" s="46" t="s">
        <v>328</v>
      </c>
      <c r="AA23" s="46">
        <v>20</v>
      </c>
      <c r="AB23" s="46">
        <v>5.5</v>
      </c>
      <c r="AC23" s="46">
        <v>16.645381128</v>
      </c>
      <c r="AD23" s="46">
        <v>15</v>
      </c>
      <c r="AE23" s="46">
        <f t="shared" si="0"/>
        <v>2</v>
      </c>
      <c r="AF23" s="46">
        <f t="shared" si="1"/>
        <v>85245.16</v>
      </c>
      <c r="AG23" s="96">
        <f t="shared" si="2"/>
        <v>14903</v>
      </c>
      <c r="AH23" s="96">
        <f t="shared" si="3"/>
        <v>7891.52</v>
      </c>
    </row>
    <row r="24" spans="1:34" s="119" customFormat="1" x14ac:dyDescent="0.25">
      <c r="A24" s="46">
        <v>7715</v>
      </c>
      <c r="B24" s="118" t="s">
        <v>22</v>
      </c>
      <c r="C24" s="46">
        <v>2</v>
      </c>
      <c r="D24" s="46">
        <v>32</v>
      </c>
      <c r="E24" s="96">
        <v>348.8</v>
      </c>
      <c r="F24" s="96">
        <v>25.066666666666666</v>
      </c>
      <c r="G24" s="46">
        <v>2</v>
      </c>
      <c r="H24" s="46">
        <v>25</v>
      </c>
      <c r="I24" s="96">
        <v>272.5</v>
      </c>
      <c r="J24" s="96">
        <v>19.583333333333332</v>
      </c>
      <c r="K24" s="46">
        <v>1</v>
      </c>
      <c r="L24" s="46">
        <v>16</v>
      </c>
      <c r="M24" s="96">
        <v>174.4</v>
      </c>
      <c r="N24" s="96">
        <v>12.533333333333333</v>
      </c>
      <c r="O24" s="46">
        <v>1</v>
      </c>
      <c r="P24" s="46">
        <v>13</v>
      </c>
      <c r="Q24" s="96">
        <v>141.70000000000002</v>
      </c>
      <c r="R24" s="96">
        <v>10.183333333333334</v>
      </c>
      <c r="S24" s="46">
        <v>1</v>
      </c>
      <c r="T24" s="46">
        <v>13</v>
      </c>
      <c r="U24" s="96">
        <v>141.70000000000002</v>
      </c>
      <c r="V24" s="46">
        <v>10.183333333333334</v>
      </c>
      <c r="X24" s="121">
        <v>7715</v>
      </c>
      <c r="Y24" s="122" t="s">
        <v>22</v>
      </c>
      <c r="Z24" s="46" t="s">
        <v>328</v>
      </c>
      <c r="AA24" s="46">
        <v>37</v>
      </c>
      <c r="AB24" s="46">
        <v>10.9</v>
      </c>
      <c r="AC24" s="46">
        <v>18.029816451999999</v>
      </c>
      <c r="AD24" s="46">
        <v>24</v>
      </c>
      <c r="AE24" s="46">
        <f t="shared" si="0"/>
        <v>2</v>
      </c>
      <c r="AF24" s="46">
        <f t="shared" si="1"/>
        <v>105640.18400000001</v>
      </c>
      <c r="AG24" s="96">
        <f t="shared" si="2"/>
        <v>9319</v>
      </c>
      <c r="AH24" s="96">
        <f t="shared" si="3"/>
        <v>7729.5573333333332</v>
      </c>
    </row>
    <row r="25" spans="1:34" s="119" customFormat="1" x14ac:dyDescent="0.25">
      <c r="A25" s="46">
        <v>7716</v>
      </c>
      <c r="B25" s="118" t="s">
        <v>25</v>
      </c>
      <c r="C25" s="46">
        <v>2</v>
      </c>
      <c r="D25" s="46">
        <v>35</v>
      </c>
      <c r="E25" s="96">
        <v>402.5</v>
      </c>
      <c r="F25" s="96">
        <v>25.666666666666668</v>
      </c>
      <c r="G25" s="46">
        <v>2</v>
      </c>
      <c r="H25" s="46">
        <v>28</v>
      </c>
      <c r="I25" s="96">
        <v>322</v>
      </c>
      <c r="J25" s="96">
        <v>20.533333333333335</v>
      </c>
      <c r="K25" s="46">
        <v>1</v>
      </c>
      <c r="L25" s="46">
        <v>18</v>
      </c>
      <c r="M25" s="96">
        <v>207</v>
      </c>
      <c r="N25" s="96">
        <v>13.2</v>
      </c>
      <c r="O25" s="46">
        <v>1</v>
      </c>
      <c r="P25" s="46">
        <v>14</v>
      </c>
      <c r="Q25" s="96">
        <v>161</v>
      </c>
      <c r="R25" s="96">
        <v>10.266666666666667</v>
      </c>
      <c r="S25" s="46">
        <v>1</v>
      </c>
      <c r="T25" s="46">
        <v>14</v>
      </c>
      <c r="U25" s="96">
        <v>161</v>
      </c>
      <c r="V25" s="46">
        <v>10.266666666666667</v>
      </c>
      <c r="X25" s="121">
        <v>7716</v>
      </c>
      <c r="Y25" s="122" t="s">
        <v>25</v>
      </c>
      <c r="Z25" s="46" t="s">
        <v>328</v>
      </c>
      <c r="AA25" s="46">
        <v>34</v>
      </c>
      <c r="AB25" s="46">
        <v>11.5</v>
      </c>
      <c r="AC25" s="46">
        <v>20.52073227</v>
      </c>
      <c r="AD25" s="46">
        <v>22</v>
      </c>
      <c r="AE25" s="46">
        <f t="shared" si="0"/>
        <v>2</v>
      </c>
      <c r="AF25" s="46">
        <f t="shared" si="1"/>
        <v>122446.48000000001</v>
      </c>
      <c r="AG25" s="96">
        <f t="shared" si="2"/>
        <v>10238</v>
      </c>
      <c r="AH25" s="96">
        <f t="shared" si="3"/>
        <v>7946.9866666666676</v>
      </c>
    </row>
    <row r="26" spans="1:34" s="119" customFormat="1" x14ac:dyDescent="0.25">
      <c r="A26" s="46">
        <v>7717</v>
      </c>
      <c r="B26" s="118" t="s">
        <v>146</v>
      </c>
      <c r="C26" s="46">
        <v>2</v>
      </c>
      <c r="D26" s="46">
        <v>31</v>
      </c>
      <c r="E26" s="96">
        <v>372</v>
      </c>
      <c r="F26" s="96">
        <v>25.316666666666666</v>
      </c>
      <c r="G26" s="46">
        <v>2</v>
      </c>
      <c r="H26" s="46">
        <v>24</v>
      </c>
      <c r="I26" s="96">
        <v>288</v>
      </c>
      <c r="J26" s="96">
        <v>19.600000000000001</v>
      </c>
      <c r="K26" s="46">
        <v>1</v>
      </c>
      <c r="L26" s="46">
        <v>16</v>
      </c>
      <c r="M26" s="96">
        <v>192</v>
      </c>
      <c r="N26" s="96">
        <v>13.066666666666666</v>
      </c>
      <c r="O26" s="46">
        <v>1</v>
      </c>
      <c r="P26" s="46">
        <v>13</v>
      </c>
      <c r="Q26" s="96">
        <v>156</v>
      </c>
      <c r="R26" s="96">
        <v>10.616666666666667</v>
      </c>
      <c r="S26" s="46">
        <v>1</v>
      </c>
      <c r="T26" s="46">
        <v>13</v>
      </c>
      <c r="U26" s="96">
        <v>156</v>
      </c>
      <c r="V26" s="46">
        <v>10.616666666666667</v>
      </c>
      <c r="X26" s="121">
        <v>7717</v>
      </c>
      <c r="Y26" s="122" t="s">
        <v>146</v>
      </c>
      <c r="Z26" s="46" t="s">
        <v>328</v>
      </c>
      <c r="AA26" s="46">
        <v>39</v>
      </c>
      <c r="AB26" s="46">
        <v>12</v>
      </c>
      <c r="AC26" s="46">
        <v>18.99783459</v>
      </c>
      <c r="AD26" s="46">
        <v>25</v>
      </c>
      <c r="AE26" s="46">
        <f t="shared" si="0"/>
        <v>2</v>
      </c>
      <c r="AF26" s="46">
        <f t="shared" si="1"/>
        <v>113156.16</v>
      </c>
      <c r="AG26" s="96">
        <f t="shared" si="2"/>
        <v>9067</v>
      </c>
      <c r="AH26" s="96">
        <f t="shared" si="3"/>
        <v>7844.4426666666659</v>
      </c>
    </row>
    <row r="27" spans="1:34" s="119" customFormat="1" x14ac:dyDescent="0.25">
      <c r="A27" s="46">
        <v>7718</v>
      </c>
      <c r="B27" s="118" t="s">
        <v>148</v>
      </c>
      <c r="C27" s="46">
        <v>3</v>
      </c>
      <c r="D27" s="46">
        <v>64</v>
      </c>
      <c r="E27" s="96">
        <v>439.04</v>
      </c>
      <c r="F27" s="96">
        <v>37.333333333333336</v>
      </c>
      <c r="G27" s="46">
        <v>3</v>
      </c>
      <c r="H27" s="46">
        <v>51</v>
      </c>
      <c r="I27" s="96">
        <v>349.86</v>
      </c>
      <c r="J27" s="96">
        <v>29.75</v>
      </c>
      <c r="K27" s="46">
        <v>2</v>
      </c>
      <c r="L27" s="46">
        <v>32</v>
      </c>
      <c r="M27" s="96">
        <v>219.52</v>
      </c>
      <c r="N27" s="96">
        <v>18.666666666666668</v>
      </c>
      <c r="O27" s="46">
        <v>2</v>
      </c>
      <c r="P27" s="46">
        <v>26</v>
      </c>
      <c r="Q27" s="96">
        <v>178.36</v>
      </c>
      <c r="R27" s="96">
        <v>15.166666666666666</v>
      </c>
      <c r="S27" s="46">
        <v>2</v>
      </c>
      <c r="T27" s="46">
        <v>26</v>
      </c>
      <c r="U27" s="96">
        <v>178.36</v>
      </c>
      <c r="V27" s="46">
        <v>15.166666666666666</v>
      </c>
      <c r="X27" s="121">
        <v>7718</v>
      </c>
      <c r="Y27" s="122" t="s">
        <v>148</v>
      </c>
      <c r="Z27" s="46" t="s">
        <v>328</v>
      </c>
      <c r="AA27" s="46">
        <v>25</v>
      </c>
      <c r="AB27" s="46">
        <v>6.86</v>
      </c>
      <c r="AC27" s="46">
        <v>17.024010537500001</v>
      </c>
      <c r="AD27" s="46">
        <v>12</v>
      </c>
      <c r="AE27" s="46">
        <f t="shared" si="0"/>
        <v>3</v>
      </c>
      <c r="AF27" s="46">
        <f t="shared" si="1"/>
        <v>133341.93599999999</v>
      </c>
      <c r="AG27" s="96">
        <f t="shared" si="2"/>
        <v>18690</v>
      </c>
      <c r="AH27" s="96">
        <f t="shared" si="3"/>
        <v>11543.653333333337</v>
      </c>
    </row>
    <row r="28" spans="1:34" s="119" customFormat="1" x14ac:dyDescent="0.25">
      <c r="A28" s="46">
        <v>7719</v>
      </c>
      <c r="B28" s="118" t="s">
        <v>23</v>
      </c>
      <c r="C28" s="46">
        <v>2</v>
      </c>
      <c r="D28" s="46">
        <v>27</v>
      </c>
      <c r="E28" s="96">
        <v>415.8</v>
      </c>
      <c r="F28" s="96">
        <v>25.65</v>
      </c>
      <c r="G28" s="46">
        <v>2</v>
      </c>
      <c r="H28" s="46">
        <v>21</v>
      </c>
      <c r="I28" s="96">
        <v>323.40000000000003</v>
      </c>
      <c r="J28" s="96">
        <v>19.95</v>
      </c>
      <c r="K28" s="46">
        <v>1</v>
      </c>
      <c r="L28" s="46">
        <v>14</v>
      </c>
      <c r="M28" s="96">
        <v>215.6</v>
      </c>
      <c r="N28" s="96">
        <v>13.3</v>
      </c>
      <c r="O28" s="46">
        <v>1</v>
      </c>
      <c r="P28" s="46">
        <v>11</v>
      </c>
      <c r="Q28" s="96">
        <v>169.4</v>
      </c>
      <c r="R28" s="96">
        <v>10.45</v>
      </c>
      <c r="S28" s="46">
        <v>1</v>
      </c>
      <c r="T28" s="46">
        <v>11</v>
      </c>
      <c r="U28" s="96">
        <v>169.4</v>
      </c>
      <c r="V28" s="46">
        <v>10.45</v>
      </c>
      <c r="X28" s="121">
        <v>7719</v>
      </c>
      <c r="Y28" s="122" t="s">
        <v>23</v>
      </c>
      <c r="Z28" s="46" t="s">
        <v>328</v>
      </c>
      <c r="AA28" s="46">
        <v>47</v>
      </c>
      <c r="AB28" s="46">
        <v>15.4</v>
      </c>
      <c r="AC28" s="46">
        <v>20.090475386086961</v>
      </c>
      <c r="AD28" s="46">
        <v>29</v>
      </c>
      <c r="AE28" s="46">
        <f t="shared" si="0"/>
        <v>2</v>
      </c>
      <c r="AF28" s="46">
        <f t="shared" si="1"/>
        <v>126286.16</v>
      </c>
      <c r="AG28" s="96">
        <f t="shared" si="2"/>
        <v>7885</v>
      </c>
      <c r="AH28" s="96">
        <f t="shared" si="3"/>
        <v>7931.6639999999998</v>
      </c>
    </row>
    <row r="29" spans="1:34" s="119" customFormat="1" x14ac:dyDescent="0.25">
      <c r="A29" s="46">
        <v>7720</v>
      </c>
      <c r="B29" s="118" t="s">
        <v>24</v>
      </c>
      <c r="C29" s="46">
        <v>3</v>
      </c>
      <c r="D29" s="46">
        <v>41</v>
      </c>
      <c r="E29" s="96">
        <v>574</v>
      </c>
      <c r="F29" s="96">
        <v>37.583333333333336</v>
      </c>
      <c r="G29" s="46">
        <v>3</v>
      </c>
      <c r="H29" s="46">
        <v>32</v>
      </c>
      <c r="I29" s="96">
        <v>448</v>
      </c>
      <c r="J29" s="96">
        <v>29.333333333333332</v>
      </c>
      <c r="K29" s="46">
        <v>2</v>
      </c>
      <c r="L29" s="46">
        <v>21</v>
      </c>
      <c r="M29" s="96">
        <v>294</v>
      </c>
      <c r="N29" s="96">
        <v>19.25</v>
      </c>
      <c r="O29" s="46">
        <v>2</v>
      </c>
      <c r="P29" s="46">
        <v>17</v>
      </c>
      <c r="Q29" s="96">
        <v>238</v>
      </c>
      <c r="R29" s="96">
        <v>15.583333333333334</v>
      </c>
      <c r="S29" s="46">
        <v>2</v>
      </c>
      <c r="T29" s="46">
        <v>17</v>
      </c>
      <c r="U29" s="96">
        <v>238</v>
      </c>
      <c r="V29" s="46">
        <v>15.583333333333334</v>
      </c>
      <c r="X29" s="121">
        <v>7720</v>
      </c>
      <c r="Y29" s="122" t="s">
        <v>24</v>
      </c>
      <c r="Z29" s="46" t="s">
        <v>328</v>
      </c>
      <c r="AA29" s="46">
        <v>45</v>
      </c>
      <c r="AB29" s="46">
        <v>14</v>
      </c>
      <c r="AC29" s="46">
        <v>18.863006630666671</v>
      </c>
      <c r="AD29" s="46">
        <v>19</v>
      </c>
      <c r="AE29" s="46">
        <f t="shared" si="0"/>
        <v>3</v>
      </c>
      <c r="AF29" s="46">
        <f t="shared" si="1"/>
        <v>174501.6</v>
      </c>
      <c r="AG29" s="96">
        <f t="shared" si="2"/>
        <v>11985</v>
      </c>
      <c r="AH29" s="96">
        <f t="shared" si="3"/>
        <v>11636.386666666665</v>
      </c>
    </row>
    <row r="30" spans="1:34" s="119" customFormat="1" x14ac:dyDescent="0.25">
      <c r="A30" s="46">
        <v>7721</v>
      </c>
      <c r="B30" s="118" t="s">
        <v>150</v>
      </c>
      <c r="C30" s="46">
        <v>2</v>
      </c>
      <c r="D30" s="46">
        <v>29</v>
      </c>
      <c r="E30" s="96">
        <v>339.29999999999995</v>
      </c>
      <c r="F30" s="96">
        <v>26.1</v>
      </c>
      <c r="G30" s="46">
        <v>2</v>
      </c>
      <c r="H30" s="46">
        <v>23</v>
      </c>
      <c r="I30" s="96">
        <v>269.09999999999997</v>
      </c>
      <c r="J30" s="96">
        <v>20.7</v>
      </c>
      <c r="K30" s="46">
        <v>1</v>
      </c>
      <c r="L30" s="46">
        <v>15</v>
      </c>
      <c r="M30" s="96">
        <v>175.5</v>
      </c>
      <c r="N30" s="96">
        <v>13.5</v>
      </c>
      <c r="O30" s="46">
        <v>1</v>
      </c>
      <c r="P30" s="46">
        <v>12</v>
      </c>
      <c r="Q30" s="96">
        <v>140.39999999999998</v>
      </c>
      <c r="R30" s="96">
        <v>10.8</v>
      </c>
      <c r="S30" s="46">
        <v>1</v>
      </c>
      <c r="T30" s="46">
        <v>12</v>
      </c>
      <c r="U30" s="96">
        <v>140.39999999999998</v>
      </c>
      <c r="V30" s="46">
        <v>10.8</v>
      </c>
      <c r="X30" s="121">
        <v>7721</v>
      </c>
      <c r="Y30" s="122" t="s">
        <v>150</v>
      </c>
      <c r="Z30" s="46" t="s">
        <v>328</v>
      </c>
      <c r="AA30" s="46">
        <v>44</v>
      </c>
      <c r="AB30" s="46">
        <v>11.7</v>
      </c>
      <c r="AC30" s="46">
        <v>15.98427220114286</v>
      </c>
      <c r="AD30" s="46">
        <v>27</v>
      </c>
      <c r="AE30" s="46">
        <f t="shared" si="0"/>
        <v>2</v>
      </c>
      <c r="AF30" s="46">
        <f t="shared" si="1"/>
        <v>103452.33599999998</v>
      </c>
      <c r="AG30" s="96">
        <f t="shared" si="2"/>
        <v>8502</v>
      </c>
      <c r="AH30" s="96">
        <f t="shared" si="3"/>
        <v>8103.8879999999999</v>
      </c>
    </row>
    <row r="31" spans="1:34" s="119" customFormat="1" x14ac:dyDescent="0.25">
      <c r="A31" s="46">
        <v>7722</v>
      </c>
      <c r="B31" s="118" t="s">
        <v>147</v>
      </c>
      <c r="C31" s="46">
        <v>3</v>
      </c>
      <c r="D31" s="46">
        <v>70</v>
      </c>
      <c r="E31" s="96">
        <v>379.4</v>
      </c>
      <c r="F31" s="96">
        <v>36.166666666666664</v>
      </c>
      <c r="G31" s="46">
        <v>3</v>
      </c>
      <c r="H31" s="46">
        <v>56</v>
      </c>
      <c r="I31" s="96">
        <v>303.52</v>
      </c>
      <c r="J31" s="96">
        <v>28.933333333333334</v>
      </c>
      <c r="K31" s="46">
        <v>2</v>
      </c>
      <c r="L31" s="46">
        <v>35</v>
      </c>
      <c r="M31" s="96">
        <v>189.7</v>
      </c>
      <c r="N31" s="96">
        <v>18.083333333333332</v>
      </c>
      <c r="O31" s="46">
        <v>2</v>
      </c>
      <c r="P31" s="46">
        <v>28</v>
      </c>
      <c r="Q31" s="96">
        <v>151.76</v>
      </c>
      <c r="R31" s="96">
        <v>14.466666666666667</v>
      </c>
      <c r="S31" s="46">
        <v>2</v>
      </c>
      <c r="T31" s="46">
        <v>28</v>
      </c>
      <c r="U31" s="96">
        <v>151.76</v>
      </c>
      <c r="V31" s="46">
        <v>14.466666666666667</v>
      </c>
      <c r="X31" s="121">
        <v>7722</v>
      </c>
      <c r="Y31" s="122" t="s">
        <v>147</v>
      </c>
      <c r="Z31" s="46" t="s">
        <v>328</v>
      </c>
      <c r="AA31" s="46">
        <v>21</v>
      </c>
      <c r="AB31" s="46">
        <v>5.42</v>
      </c>
      <c r="AC31" s="46">
        <v>15.81925179428571</v>
      </c>
      <c r="AD31" s="46">
        <v>11</v>
      </c>
      <c r="AE31" s="46">
        <f t="shared" si="0"/>
        <v>3</v>
      </c>
      <c r="AF31" s="46">
        <f t="shared" si="1"/>
        <v>115137.27680000001</v>
      </c>
      <c r="AG31" s="96">
        <f t="shared" si="2"/>
        <v>20426</v>
      </c>
      <c r="AH31" s="96">
        <f t="shared" si="3"/>
        <v>11171.16</v>
      </c>
    </row>
    <row r="32" spans="1:34" s="119" customFormat="1" x14ac:dyDescent="0.25">
      <c r="A32" s="46">
        <v>7723</v>
      </c>
      <c r="B32" s="118" t="s">
        <v>152</v>
      </c>
      <c r="C32" s="46">
        <v>2</v>
      </c>
      <c r="D32" s="46">
        <v>29</v>
      </c>
      <c r="E32" s="96">
        <v>359.6</v>
      </c>
      <c r="F32" s="96">
        <v>26.1</v>
      </c>
      <c r="G32" s="46">
        <v>2</v>
      </c>
      <c r="H32" s="46">
        <v>23</v>
      </c>
      <c r="I32" s="96">
        <v>285.2</v>
      </c>
      <c r="J32" s="96">
        <v>20.7</v>
      </c>
      <c r="K32" s="46">
        <v>1</v>
      </c>
      <c r="L32" s="46">
        <v>15</v>
      </c>
      <c r="M32" s="96">
        <v>186</v>
      </c>
      <c r="N32" s="96">
        <v>13.5</v>
      </c>
      <c r="O32" s="46">
        <v>1</v>
      </c>
      <c r="P32" s="46">
        <v>12</v>
      </c>
      <c r="Q32" s="96">
        <v>148.80000000000001</v>
      </c>
      <c r="R32" s="96">
        <v>10.8</v>
      </c>
      <c r="S32" s="46">
        <v>1</v>
      </c>
      <c r="T32" s="46">
        <v>12</v>
      </c>
      <c r="U32" s="96">
        <v>148.80000000000001</v>
      </c>
      <c r="V32" s="46">
        <v>10.8</v>
      </c>
      <c r="X32" s="121">
        <v>7723</v>
      </c>
      <c r="Y32" s="122" t="s">
        <v>152</v>
      </c>
      <c r="Z32" s="46" t="s">
        <v>328</v>
      </c>
      <c r="AA32" s="46">
        <v>44</v>
      </c>
      <c r="AB32" s="46">
        <v>12.4</v>
      </c>
      <c r="AC32" s="46">
        <v>17.043226697647061</v>
      </c>
      <c r="AD32" s="46">
        <v>27</v>
      </c>
      <c r="AE32" s="46">
        <f t="shared" si="0"/>
        <v>2</v>
      </c>
      <c r="AF32" s="46">
        <f t="shared" si="1"/>
        <v>109641.79199999999</v>
      </c>
      <c r="AG32" s="96">
        <f t="shared" si="2"/>
        <v>8502</v>
      </c>
      <c r="AH32" s="96">
        <f t="shared" si="3"/>
        <v>8103.8879999999999</v>
      </c>
    </row>
    <row r="33" spans="1:34" s="119" customFormat="1" x14ac:dyDescent="0.25">
      <c r="A33" s="46">
        <v>7724</v>
      </c>
      <c r="B33" s="118" t="s">
        <v>151</v>
      </c>
      <c r="C33" s="46">
        <v>2</v>
      </c>
      <c r="D33" s="46">
        <v>31</v>
      </c>
      <c r="E33" s="96">
        <v>319.3</v>
      </c>
      <c r="F33" s="96">
        <v>25.316666666666666</v>
      </c>
      <c r="G33" s="46">
        <v>2</v>
      </c>
      <c r="H33" s="46">
        <v>24</v>
      </c>
      <c r="I33" s="96">
        <v>247.20000000000002</v>
      </c>
      <c r="J33" s="96">
        <v>19.600000000000001</v>
      </c>
      <c r="K33" s="46">
        <v>1</v>
      </c>
      <c r="L33" s="46">
        <v>16</v>
      </c>
      <c r="M33" s="96">
        <v>164.8</v>
      </c>
      <c r="N33" s="96">
        <v>13.066666666666666</v>
      </c>
      <c r="O33" s="46">
        <v>1</v>
      </c>
      <c r="P33" s="46">
        <v>13</v>
      </c>
      <c r="Q33" s="96">
        <v>133.9</v>
      </c>
      <c r="R33" s="96">
        <v>10.616666666666667</v>
      </c>
      <c r="S33" s="46">
        <v>1</v>
      </c>
      <c r="T33" s="46">
        <v>13</v>
      </c>
      <c r="U33" s="96">
        <v>133.9</v>
      </c>
      <c r="V33" s="46">
        <v>10.616666666666667</v>
      </c>
      <c r="X33" s="121">
        <v>7724</v>
      </c>
      <c r="Y33" s="122" t="s">
        <v>151</v>
      </c>
      <c r="Z33" s="46" t="s">
        <v>328</v>
      </c>
      <c r="AA33" s="46">
        <v>39</v>
      </c>
      <c r="AB33" s="46">
        <v>10.3</v>
      </c>
      <c r="AC33" s="46">
        <v>16.131769081176468</v>
      </c>
      <c r="AD33" s="46">
        <v>25</v>
      </c>
      <c r="AE33" s="46">
        <f t="shared" si="0"/>
        <v>2</v>
      </c>
      <c r="AF33" s="46">
        <f t="shared" si="1"/>
        <v>97125.703999999998</v>
      </c>
      <c r="AG33" s="96">
        <f t="shared" si="2"/>
        <v>9067</v>
      </c>
      <c r="AH33" s="96">
        <f t="shared" si="3"/>
        <v>7844.4426666666659</v>
      </c>
    </row>
    <row r="34" spans="1:34" s="119" customFormat="1" x14ac:dyDescent="0.25">
      <c r="A34" s="46">
        <v>7725</v>
      </c>
      <c r="B34" s="118" t="s">
        <v>21</v>
      </c>
      <c r="C34" s="46">
        <v>2</v>
      </c>
      <c r="D34" s="46">
        <v>31</v>
      </c>
      <c r="E34" s="96">
        <v>331.7</v>
      </c>
      <c r="F34" s="96">
        <v>25.833333333333332</v>
      </c>
      <c r="G34" s="46">
        <v>2</v>
      </c>
      <c r="H34" s="46">
        <v>24</v>
      </c>
      <c r="I34" s="96">
        <v>256.79999999999995</v>
      </c>
      <c r="J34" s="96">
        <v>20</v>
      </c>
      <c r="K34" s="46">
        <v>1</v>
      </c>
      <c r="L34" s="46">
        <v>16</v>
      </c>
      <c r="M34" s="96">
        <v>171.2</v>
      </c>
      <c r="N34" s="96">
        <v>13.333333333333334</v>
      </c>
      <c r="O34" s="46">
        <v>1</v>
      </c>
      <c r="P34" s="46">
        <v>13</v>
      </c>
      <c r="Q34" s="96">
        <v>139.1</v>
      </c>
      <c r="R34" s="96">
        <v>10.833333333333334</v>
      </c>
      <c r="S34" s="46">
        <v>1</v>
      </c>
      <c r="T34" s="46">
        <v>13</v>
      </c>
      <c r="U34" s="96">
        <v>139.1</v>
      </c>
      <c r="V34" s="46">
        <v>10.833333333333334</v>
      </c>
      <c r="X34" s="121">
        <v>7725</v>
      </c>
      <c r="Y34" s="122" t="s">
        <v>21</v>
      </c>
      <c r="Z34" s="46" t="s">
        <v>328</v>
      </c>
      <c r="AA34" s="46">
        <v>40</v>
      </c>
      <c r="AB34" s="46">
        <v>10.7</v>
      </c>
      <c r="AC34" s="46">
        <v>16.164066349090909</v>
      </c>
      <c r="AD34" s="46">
        <v>25</v>
      </c>
      <c r="AE34" s="46">
        <f t="shared" si="0"/>
        <v>2</v>
      </c>
      <c r="AF34" s="46">
        <f t="shared" si="1"/>
        <v>100897.57600000002</v>
      </c>
      <c r="AG34" s="96">
        <f t="shared" si="2"/>
        <v>9067</v>
      </c>
      <c r="AH34" s="96">
        <f t="shared" si="3"/>
        <v>8004.5333333333338</v>
      </c>
    </row>
    <row r="35" spans="1:34" s="119" customFormat="1" x14ac:dyDescent="0.25">
      <c r="A35" s="46">
        <v>7726</v>
      </c>
      <c r="B35" s="118" t="s">
        <v>20</v>
      </c>
      <c r="C35" s="46">
        <v>2</v>
      </c>
      <c r="D35" s="46">
        <v>27</v>
      </c>
      <c r="E35" s="96">
        <v>351</v>
      </c>
      <c r="F35" s="96">
        <v>25.65</v>
      </c>
      <c r="G35" s="46">
        <v>2</v>
      </c>
      <c r="H35" s="46">
        <v>21</v>
      </c>
      <c r="I35" s="96">
        <v>273</v>
      </c>
      <c r="J35" s="96">
        <v>19.95</v>
      </c>
      <c r="K35" s="46">
        <v>1</v>
      </c>
      <c r="L35" s="46">
        <v>14</v>
      </c>
      <c r="M35" s="96">
        <v>182</v>
      </c>
      <c r="N35" s="96">
        <v>13.3</v>
      </c>
      <c r="O35" s="46">
        <v>1</v>
      </c>
      <c r="P35" s="46">
        <v>11</v>
      </c>
      <c r="Q35" s="96">
        <v>143</v>
      </c>
      <c r="R35" s="96">
        <v>10.45</v>
      </c>
      <c r="S35" s="46">
        <v>1</v>
      </c>
      <c r="T35" s="46">
        <v>11</v>
      </c>
      <c r="U35" s="96">
        <v>143</v>
      </c>
      <c r="V35" s="46">
        <v>10.45</v>
      </c>
      <c r="X35" s="121">
        <v>7726</v>
      </c>
      <c r="Y35" s="122" t="s">
        <v>20</v>
      </c>
      <c r="Z35" s="46" t="s">
        <v>328</v>
      </c>
      <c r="AA35" s="46">
        <v>47</v>
      </c>
      <c r="AB35" s="46">
        <v>13</v>
      </c>
      <c r="AC35" s="46">
        <v>16.73538689181818</v>
      </c>
      <c r="AD35" s="46">
        <v>29</v>
      </c>
      <c r="AE35" s="46">
        <f t="shared" si="0"/>
        <v>2</v>
      </c>
      <c r="AF35" s="46">
        <f t="shared" si="1"/>
        <v>106605.2</v>
      </c>
      <c r="AG35" s="96">
        <f t="shared" si="2"/>
        <v>7885</v>
      </c>
      <c r="AH35" s="96">
        <f t="shared" si="3"/>
        <v>7931.6639999999998</v>
      </c>
    </row>
    <row r="36" spans="1:34" s="119" customFormat="1" x14ac:dyDescent="0.25">
      <c r="A36" s="46">
        <v>7727</v>
      </c>
      <c r="B36" s="118" t="s">
        <v>19</v>
      </c>
      <c r="C36" s="46">
        <v>3</v>
      </c>
      <c r="D36" s="46">
        <v>30</v>
      </c>
      <c r="E36" s="96">
        <v>498.00000000000006</v>
      </c>
      <c r="F36" s="96">
        <v>38.5</v>
      </c>
      <c r="G36" s="46">
        <v>3</v>
      </c>
      <c r="H36" s="46">
        <v>24</v>
      </c>
      <c r="I36" s="96">
        <v>398.40000000000003</v>
      </c>
      <c r="J36" s="96">
        <v>30.8</v>
      </c>
      <c r="K36" s="46">
        <v>2</v>
      </c>
      <c r="L36" s="46">
        <v>15</v>
      </c>
      <c r="M36" s="96">
        <v>249.00000000000003</v>
      </c>
      <c r="N36" s="96">
        <v>19.25</v>
      </c>
      <c r="O36" s="46">
        <v>2</v>
      </c>
      <c r="P36" s="46">
        <v>12</v>
      </c>
      <c r="Q36" s="96">
        <v>199.20000000000002</v>
      </c>
      <c r="R36" s="96">
        <v>15.4</v>
      </c>
      <c r="S36" s="46">
        <v>2</v>
      </c>
      <c r="T36" s="46">
        <v>12</v>
      </c>
      <c r="U36" s="96">
        <v>199.20000000000002</v>
      </c>
      <c r="V36" s="46">
        <v>15.4</v>
      </c>
      <c r="X36" s="121">
        <v>7727</v>
      </c>
      <c r="Y36" s="122" t="s">
        <v>19</v>
      </c>
      <c r="Z36" s="46" t="s">
        <v>328</v>
      </c>
      <c r="AA36" s="46">
        <v>67</v>
      </c>
      <c r="AB36" s="46">
        <v>16.600000000000001</v>
      </c>
      <c r="AC36" s="46">
        <v>15.066740904444449</v>
      </c>
      <c r="AD36" s="46">
        <v>26</v>
      </c>
      <c r="AE36" s="46">
        <f t="shared" si="0"/>
        <v>3</v>
      </c>
      <c r="AF36" s="46">
        <f t="shared" si="1"/>
        <v>151129.05600000004</v>
      </c>
      <c r="AG36" s="96">
        <f t="shared" si="2"/>
        <v>8754</v>
      </c>
      <c r="AH36" s="96">
        <f t="shared" si="3"/>
        <v>11891.880000000001</v>
      </c>
    </row>
    <row r="37" spans="1:34" s="119" customFormat="1" x14ac:dyDescent="0.25">
      <c r="A37" s="46">
        <v>7728</v>
      </c>
      <c r="B37" s="118" t="s">
        <v>18</v>
      </c>
      <c r="C37" s="46">
        <v>3</v>
      </c>
      <c r="D37" s="46">
        <v>32</v>
      </c>
      <c r="E37" s="96">
        <v>508.8</v>
      </c>
      <c r="F37" s="96">
        <v>37.333333333333336</v>
      </c>
      <c r="G37" s="46">
        <v>3</v>
      </c>
      <c r="H37" s="46">
        <v>25</v>
      </c>
      <c r="I37" s="96">
        <v>397.5</v>
      </c>
      <c r="J37" s="96">
        <v>29.166666666666668</v>
      </c>
      <c r="K37" s="46">
        <v>2</v>
      </c>
      <c r="L37" s="46">
        <v>16</v>
      </c>
      <c r="M37" s="96">
        <v>254.4</v>
      </c>
      <c r="N37" s="96">
        <v>18.666666666666668</v>
      </c>
      <c r="O37" s="46">
        <v>2</v>
      </c>
      <c r="P37" s="46">
        <v>13</v>
      </c>
      <c r="Q37" s="96">
        <v>206.70000000000002</v>
      </c>
      <c r="R37" s="96">
        <v>15.166666666666666</v>
      </c>
      <c r="S37" s="46">
        <v>2</v>
      </c>
      <c r="T37" s="46">
        <v>13</v>
      </c>
      <c r="U37" s="96">
        <v>206.70000000000002</v>
      </c>
      <c r="V37" s="46">
        <v>15.166666666666666</v>
      </c>
      <c r="X37" s="121">
        <v>7728</v>
      </c>
      <c r="Y37" s="122" t="s">
        <v>18</v>
      </c>
      <c r="Z37" s="46" t="s">
        <v>328</v>
      </c>
      <c r="AA37" s="46">
        <v>60</v>
      </c>
      <c r="AB37" s="46">
        <v>15.9</v>
      </c>
      <c r="AC37" s="46">
        <v>16.144928292307689</v>
      </c>
      <c r="AD37" s="46">
        <v>24</v>
      </c>
      <c r="AE37" s="46">
        <f t="shared" si="0"/>
        <v>3</v>
      </c>
      <c r="AF37" s="46">
        <f t="shared" si="1"/>
        <v>154098.98400000003</v>
      </c>
      <c r="AG37" s="96">
        <f t="shared" si="2"/>
        <v>9319</v>
      </c>
      <c r="AH37" s="96">
        <f t="shared" si="3"/>
        <v>11512.10666666667</v>
      </c>
    </row>
    <row r="38" spans="1:34" s="119" customFormat="1" x14ac:dyDescent="0.25">
      <c r="A38" s="46">
        <v>7729</v>
      </c>
      <c r="B38" s="118" t="s">
        <v>144</v>
      </c>
      <c r="C38" s="46">
        <v>2</v>
      </c>
      <c r="D38" s="46">
        <v>51</v>
      </c>
      <c r="E38" s="96">
        <v>214.71</v>
      </c>
      <c r="F38" s="96">
        <v>24.65</v>
      </c>
      <c r="G38" s="46">
        <v>2</v>
      </c>
      <c r="H38" s="46">
        <v>40</v>
      </c>
      <c r="I38" s="96">
        <v>168.4</v>
      </c>
      <c r="J38" s="96">
        <v>19.333333333333332</v>
      </c>
      <c r="K38" s="46">
        <v>1</v>
      </c>
      <c r="L38" s="46">
        <v>26</v>
      </c>
      <c r="M38" s="96">
        <v>109.46</v>
      </c>
      <c r="N38" s="96">
        <v>12.566666666666666</v>
      </c>
      <c r="O38" s="46">
        <v>1</v>
      </c>
      <c r="P38" s="46">
        <v>21</v>
      </c>
      <c r="Q38" s="96">
        <v>88.41</v>
      </c>
      <c r="R38" s="96">
        <v>10.15</v>
      </c>
      <c r="S38" s="46">
        <v>1</v>
      </c>
      <c r="T38" s="46">
        <v>21</v>
      </c>
      <c r="U38" s="96">
        <v>88.41</v>
      </c>
      <c r="V38" s="46">
        <v>10.15</v>
      </c>
      <c r="X38" s="121">
        <v>7729</v>
      </c>
      <c r="Y38" s="122" t="s">
        <v>144</v>
      </c>
      <c r="Z38" s="46" t="s">
        <v>328</v>
      </c>
      <c r="AA38" s="46">
        <v>19</v>
      </c>
      <c r="AB38" s="46">
        <v>4.21</v>
      </c>
      <c r="AC38" s="46">
        <v>13.624335813</v>
      </c>
      <c r="AD38" s="46">
        <v>15</v>
      </c>
      <c r="AE38" s="46">
        <f t="shared" si="0"/>
        <v>2</v>
      </c>
      <c r="AF38" s="46">
        <f t="shared" si="1"/>
        <v>65251.295200000008</v>
      </c>
      <c r="AG38" s="96">
        <f t="shared" si="2"/>
        <v>14903</v>
      </c>
      <c r="AH38" s="96">
        <f t="shared" si="3"/>
        <v>7628.4693333333325</v>
      </c>
    </row>
    <row r="39" spans="1:34" s="119" customFormat="1" x14ac:dyDescent="0.25">
      <c r="A39" s="46">
        <v>7730</v>
      </c>
      <c r="B39" s="118" t="s">
        <v>145</v>
      </c>
      <c r="C39" s="46">
        <v>2</v>
      </c>
      <c r="D39" s="46">
        <v>35</v>
      </c>
      <c r="E39" s="96">
        <v>218.05</v>
      </c>
      <c r="F39" s="96">
        <v>25.666666666666668</v>
      </c>
      <c r="G39" s="46">
        <v>2</v>
      </c>
      <c r="H39" s="46">
        <v>28</v>
      </c>
      <c r="I39" s="96">
        <v>174.44</v>
      </c>
      <c r="J39" s="96">
        <v>20.533333333333335</v>
      </c>
      <c r="K39" s="46">
        <v>1</v>
      </c>
      <c r="L39" s="46">
        <v>18</v>
      </c>
      <c r="M39" s="96">
        <v>112.14000000000001</v>
      </c>
      <c r="N39" s="96">
        <v>13.2</v>
      </c>
      <c r="O39" s="46">
        <v>1</v>
      </c>
      <c r="P39" s="46">
        <v>14</v>
      </c>
      <c r="Q39" s="96">
        <v>87.22</v>
      </c>
      <c r="R39" s="96">
        <v>10.266666666666667</v>
      </c>
      <c r="S39" s="46">
        <v>1</v>
      </c>
      <c r="T39" s="46">
        <v>14</v>
      </c>
      <c r="U39" s="96">
        <v>87.22</v>
      </c>
      <c r="V39" s="46">
        <v>10.266666666666667</v>
      </c>
      <c r="X39" s="121">
        <v>7730</v>
      </c>
      <c r="Y39" s="122" t="s">
        <v>145</v>
      </c>
      <c r="Z39" s="46" t="s">
        <v>328</v>
      </c>
      <c r="AA39" s="46">
        <v>34</v>
      </c>
      <c r="AB39" s="46">
        <v>6.23</v>
      </c>
      <c r="AC39" s="46">
        <v>11.287488453750001</v>
      </c>
      <c r="AD39" s="46">
        <v>22</v>
      </c>
      <c r="AE39" s="46">
        <f t="shared" si="0"/>
        <v>2</v>
      </c>
      <c r="AF39" s="46">
        <f t="shared" si="1"/>
        <v>66334.049599999998</v>
      </c>
      <c r="AG39" s="96">
        <f t="shared" si="2"/>
        <v>10238</v>
      </c>
      <c r="AH39" s="96">
        <f t="shared" si="3"/>
        <v>7946.9866666666676</v>
      </c>
    </row>
    <row r="40" spans="1:34" s="119" customFormat="1" x14ac:dyDescent="0.25">
      <c r="A40" s="46">
        <v>7731</v>
      </c>
      <c r="B40" s="118" t="s">
        <v>291</v>
      </c>
      <c r="C40" s="46" t="s">
        <v>330</v>
      </c>
      <c r="D40" s="46">
        <v>15</v>
      </c>
      <c r="E40" s="96">
        <v>148.94999999999999</v>
      </c>
      <c r="F40" s="96">
        <v>10</v>
      </c>
      <c r="G40" s="46" t="s">
        <v>330</v>
      </c>
      <c r="H40" s="46">
        <v>12</v>
      </c>
      <c r="I40" s="96">
        <v>119.16</v>
      </c>
      <c r="J40" s="96">
        <v>8</v>
      </c>
      <c r="K40" s="46" t="s">
        <v>330</v>
      </c>
      <c r="L40" s="46">
        <v>8</v>
      </c>
      <c r="M40" s="96">
        <v>79.44</v>
      </c>
      <c r="N40" s="96">
        <v>5.333333333333333</v>
      </c>
      <c r="O40" s="46" t="s">
        <v>330</v>
      </c>
      <c r="P40" s="46">
        <v>6</v>
      </c>
      <c r="Q40" s="96">
        <v>59.58</v>
      </c>
      <c r="R40" s="96">
        <v>4</v>
      </c>
      <c r="S40" s="46" t="s">
        <v>330</v>
      </c>
      <c r="T40" s="46">
        <v>6</v>
      </c>
      <c r="U40" s="96">
        <v>59.58</v>
      </c>
      <c r="V40" s="46">
        <v>4</v>
      </c>
      <c r="X40" s="121">
        <v>7731</v>
      </c>
      <c r="Y40" s="122" t="s">
        <v>291</v>
      </c>
      <c r="Z40" s="46" t="s">
        <v>328</v>
      </c>
      <c r="AA40" s="46">
        <v>30</v>
      </c>
      <c r="AB40" s="46">
        <v>9.93</v>
      </c>
      <c r="AC40" s="46">
        <v>20</v>
      </c>
      <c r="AD40" s="46">
        <v>0</v>
      </c>
      <c r="AE40" s="46" t="str">
        <f t="shared" si="0"/>
        <v>Compartilhada</v>
      </c>
      <c r="AF40" s="46">
        <f t="shared" si="1"/>
        <v>45460.334399999992</v>
      </c>
      <c r="AG40" s="96">
        <f t="shared" si="2"/>
        <v>4402</v>
      </c>
      <c r="AH40" s="96">
        <f t="shared" si="3"/>
        <v>3106.1333333333332</v>
      </c>
    </row>
    <row r="41" spans="1:34" s="119" customFormat="1" x14ac:dyDescent="0.25">
      <c r="A41" s="46">
        <v>8004</v>
      </c>
      <c r="B41" s="118" t="s">
        <v>294</v>
      </c>
      <c r="C41" s="46">
        <v>4</v>
      </c>
      <c r="D41" s="46">
        <v>32</v>
      </c>
      <c r="E41" s="96">
        <v>758.4</v>
      </c>
      <c r="F41" s="96">
        <v>49.945098039215686</v>
      </c>
      <c r="G41" s="46">
        <v>4</v>
      </c>
      <c r="H41" s="46">
        <v>25</v>
      </c>
      <c r="I41" s="96">
        <v>592.5</v>
      </c>
      <c r="J41" s="96">
        <v>39.019607843137251</v>
      </c>
      <c r="K41" s="46">
        <v>2</v>
      </c>
      <c r="L41" s="46">
        <v>16</v>
      </c>
      <c r="M41" s="96">
        <v>379.2</v>
      </c>
      <c r="N41" s="96">
        <v>24.972549019607843</v>
      </c>
      <c r="O41" s="46">
        <v>2</v>
      </c>
      <c r="P41" s="46">
        <v>13</v>
      </c>
      <c r="Q41" s="96">
        <v>308.09999999999997</v>
      </c>
      <c r="R41" s="96">
        <v>20.290196078431372</v>
      </c>
      <c r="S41" s="46">
        <v>2</v>
      </c>
      <c r="T41" s="46">
        <v>13</v>
      </c>
      <c r="U41" s="96">
        <v>308.09999999999997</v>
      </c>
      <c r="V41" s="46">
        <v>20.290196078431372</v>
      </c>
      <c r="X41" s="121">
        <v>8004</v>
      </c>
      <c r="Y41" s="122" t="s">
        <v>294</v>
      </c>
      <c r="Z41" s="46" t="s">
        <v>328</v>
      </c>
      <c r="AA41" s="46">
        <v>83.647058823529406</v>
      </c>
      <c r="AB41" s="46">
        <v>23.7</v>
      </c>
      <c r="AC41" s="46">
        <v>17</v>
      </c>
      <c r="AD41" s="46">
        <v>24</v>
      </c>
      <c r="AE41" s="46">
        <f t="shared" si="0"/>
        <v>4</v>
      </c>
      <c r="AF41" s="46">
        <f t="shared" si="1"/>
        <v>229694.712</v>
      </c>
      <c r="AG41" s="96">
        <f t="shared" si="2"/>
        <v>9319</v>
      </c>
      <c r="AH41" s="96">
        <f t="shared" si="3"/>
        <v>15401.070431372549</v>
      </c>
    </row>
    <row r="42" spans="1:34" s="119" customFormat="1" x14ac:dyDescent="0.25">
      <c r="A42" s="46">
        <v>8601</v>
      </c>
      <c r="B42" s="118" t="s">
        <v>302</v>
      </c>
      <c r="C42" s="46">
        <v>5</v>
      </c>
      <c r="D42" s="46">
        <v>22</v>
      </c>
      <c r="E42" s="96">
        <v>1322.2</v>
      </c>
      <c r="F42" s="96">
        <v>62.7</v>
      </c>
      <c r="G42" s="46">
        <v>4</v>
      </c>
      <c r="H42" s="46">
        <v>17</v>
      </c>
      <c r="I42" s="96">
        <v>1021.7</v>
      </c>
      <c r="J42" s="96">
        <v>48.45</v>
      </c>
      <c r="K42" s="46">
        <v>3</v>
      </c>
      <c r="L42" s="46">
        <v>11</v>
      </c>
      <c r="M42" s="96">
        <v>661.1</v>
      </c>
      <c r="N42" s="96">
        <v>31.35</v>
      </c>
      <c r="O42" s="46">
        <v>2</v>
      </c>
      <c r="P42" s="46">
        <v>9</v>
      </c>
      <c r="Q42" s="96">
        <v>540.9</v>
      </c>
      <c r="R42" s="96">
        <v>25.65</v>
      </c>
      <c r="S42" s="46">
        <v>2</v>
      </c>
      <c r="T42" s="46">
        <v>9</v>
      </c>
      <c r="U42" s="96">
        <v>540.9</v>
      </c>
      <c r="V42" s="46">
        <v>25.65</v>
      </c>
      <c r="X42" s="121">
        <v>8601</v>
      </c>
      <c r="Y42" s="122" t="s">
        <v>302</v>
      </c>
      <c r="Z42" s="46" t="s">
        <v>328</v>
      </c>
      <c r="AA42" s="46">
        <v>161</v>
      </c>
      <c r="AB42" s="46">
        <v>60.1</v>
      </c>
      <c r="AC42" s="46">
        <v>22.4519983512</v>
      </c>
      <c r="AD42" s="46">
        <v>35</v>
      </c>
      <c r="AE42" s="46">
        <f t="shared" si="0"/>
        <v>5</v>
      </c>
      <c r="AF42" s="46">
        <f t="shared" si="1"/>
        <v>400088.10400000005</v>
      </c>
      <c r="AG42" s="96">
        <f t="shared" si="2"/>
        <v>6401</v>
      </c>
      <c r="AH42" s="96">
        <f t="shared" si="3"/>
        <v>19319.352000000003</v>
      </c>
    </row>
    <row r="43" spans="1:34" s="119" customFormat="1" x14ac:dyDescent="0.25">
      <c r="A43" s="46">
        <v>8602</v>
      </c>
      <c r="B43" s="118" t="s">
        <v>303</v>
      </c>
      <c r="C43" s="46">
        <v>5</v>
      </c>
      <c r="D43" s="46">
        <v>29</v>
      </c>
      <c r="E43" s="96">
        <v>1574.6999999999998</v>
      </c>
      <c r="F43" s="96">
        <v>64.890541571319602</v>
      </c>
      <c r="G43" s="46">
        <v>4</v>
      </c>
      <c r="H43" s="46">
        <v>23</v>
      </c>
      <c r="I43" s="96">
        <v>1248.8999999999999</v>
      </c>
      <c r="J43" s="96">
        <v>51.464912280701746</v>
      </c>
      <c r="K43" s="46">
        <v>3</v>
      </c>
      <c r="L43" s="46">
        <v>15</v>
      </c>
      <c r="M43" s="96">
        <v>814.5</v>
      </c>
      <c r="N43" s="96">
        <v>33.564073226544622</v>
      </c>
      <c r="O43" s="46">
        <v>2</v>
      </c>
      <c r="P43" s="46">
        <v>12</v>
      </c>
      <c r="Q43" s="96">
        <v>651.59999999999991</v>
      </c>
      <c r="R43" s="96">
        <v>26.851258581235697</v>
      </c>
      <c r="S43" s="46">
        <v>2</v>
      </c>
      <c r="T43" s="46">
        <v>12</v>
      </c>
      <c r="U43" s="96">
        <v>651.59999999999991</v>
      </c>
      <c r="V43" s="46">
        <v>26.851258581235697</v>
      </c>
      <c r="X43" s="121">
        <v>8602</v>
      </c>
      <c r="Y43" s="122" t="s">
        <v>303</v>
      </c>
      <c r="Z43" s="46" t="s">
        <v>328</v>
      </c>
      <c r="AA43" s="46">
        <v>124.2562929061785</v>
      </c>
      <c r="AB43" s="46">
        <v>54.3</v>
      </c>
      <c r="AC43" s="46">
        <v>26.22</v>
      </c>
      <c r="AD43" s="46">
        <v>27</v>
      </c>
      <c r="AE43" s="46">
        <f t="shared" si="0"/>
        <v>5</v>
      </c>
      <c r="AF43" s="46">
        <f t="shared" si="1"/>
        <v>480124.94399999996</v>
      </c>
      <c r="AG43" s="96">
        <f t="shared" si="2"/>
        <v>8502</v>
      </c>
      <c r="AH43" s="96">
        <f t="shared" si="3"/>
        <v>20148.110389016019</v>
      </c>
    </row>
    <row r="44" spans="1:34" s="119" customFormat="1" x14ac:dyDescent="0.25">
      <c r="A44" s="46">
        <v>8701</v>
      </c>
      <c r="B44" s="118" t="s">
        <v>298</v>
      </c>
      <c r="C44" s="46">
        <v>3</v>
      </c>
      <c r="D44" s="46">
        <v>32</v>
      </c>
      <c r="E44" s="96">
        <v>633.6</v>
      </c>
      <c r="F44" s="96">
        <v>38.4</v>
      </c>
      <c r="G44" s="46">
        <v>3</v>
      </c>
      <c r="H44" s="46">
        <v>25</v>
      </c>
      <c r="I44" s="96">
        <v>495</v>
      </c>
      <c r="J44" s="96">
        <v>30</v>
      </c>
      <c r="K44" s="46">
        <v>2</v>
      </c>
      <c r="L44" s="46">
        <v>16</v>
      </c>
      <c r="M44" s="96">
        <v>316.8</v>
      </c>
      <c r="N44" s="96">
        <v>19.2</v>
      </c>
      <c r="O44" s="46">
        <v>2</v>
      </c>
      <c r="P44" s="46">
        <v>13</v>
      </c>
      <c r="Q44" s="96">
        <v>257.40000000000003</v>
      </c>
      <c r="R44" s="96">
        <v>15.6</v>
      </c>
      <c r="S44" s="46">
        <v>2</v>
      </c>
      <c r="T44" s="46">
        <v>13</v>
      </c>
      <c r="U44" s="96">
        <v>257.40000000000003</v>
      </c>
      <c r="V44" s="46">
        <v>15.6</v>
      </c>
      <c r="X44" s="121">
        <v>8701</v>
      </c>
      <c r="Y44" s="122" t="s">
        <v>298</v>
      </c>
      <c r="Z44" s="46" t="s">
        <v>328</v>
      </c>
      <c r="AA44" s="46">
        <v>62</v>
      </c>
      <c r="AB44" s="46">
        <v>19.8</v>
      </c>
      <c r="AC44" s="46">
        <v>19.298470497428571</v>
      </c>
      <c r="AD44" s="46">
        <v>24</v>
      </c>
      <c r="AE44" s="46">
        <f t="shared" si="0"/>
        <v>3</v>
      </c>
      <c r="AF44" s="46">
        <f t="shared" si="1"/>
        <v>191896.84800000003</v>
      </c>
      <c r="AG44" s="96">
        <f t="shared" si="2"/>
        <v>9319</v>
      </c>
      <c r="AH44" s="96">
        <f t="shared" si="3"/>
        <v>11841.024000000001</v>
      </c>
    </row>
    <row r="45" spans="1:34" s="119" customFormat="1" x14ac:dyDescent="0.25">
      <c r="A45" s="46">
        <v>8702</v>
      </c>
      <c r="B45" s="118" t="s">
        <v>299</v>
      </c>
      <c r="C45" s="46">
        <v>3</v>
      </c>
      <c r="D45" s="46">
        <v>24</v>
      </c>
      <c r="E45" s="96">
        <v>662.40000000000009</v>
      </c>
      <c r="F45" s="96">
        <v>39.200000000000003</v>
      </c>
      <c r="G45" s="46">
        <v>3</v>
      </c>
      <c r="H45" s="46">
        <v>19</v>
      </c>
      <c r="I45" s="96">
        <v>524.4</v>
      </c>
      <c r="J45" s="96">
        <v>31.033333333333335</v>
      </c>
      <c r="K45" s="46">
        <v>2</v>
      </c>
      <c r="L45" s="46">
        <v>12</v>
      </c>
      <c r="M45" s="96">
        <v>331.20000000000005</v>
      </c>
      <c r="N45" s="96">
        <v>19.600000000000001</v>
      </c>
      <c r="O45" s="46">
        <v>2</v>
      </c>
      <c r="P45" s="46">
        <v>10</v>
      </c>
      <c r="Q45" s="96">
        <v>276</v>
      </c>
      <c r="R45" s="96">
        <v>16.333333333333332</v>
      </c>
      <c r="S45" s="46">
        <v>2</v>
      </c>
      <c r="T45" s="46">
        <v>10</v>
      </c>
      <c r="U45" s="96">
        <v>276</v>
      </c>
      <c r="V45" s="46">
        <v>16.333333333333332</v>
      </c>
      <c r="X45" s="121">
        <v>8702</v>
      </c>
      <c r="Y45" s="122" t="s">
        <v>299</v>
      </c>
      <c r="Z45" s="46" t="s">
        <v>328</v>
      </c>
      <c r="AA45" s="46">
        <v>88</v>
      </c>
      <c r="AB45" s="46">
        <v>27.6</v>
      </c>
      <c r="AC45" s="46">
        <v>18.895169215714279</v>
      </c>
      <c r="AD45" s="46">
        <v>33</v>
      </c>
      <c r="AE45" s="46">
        <f t="shared" si="0"/>
        <v>3</v>
      </c>
      <c r="AF45" s="46">
        <f t="shared" si="1"/>
        <v>201444.67200000002</v>
      </c>
      <c r="AG45" s="96">
        <f t="shared" si="2"/>
        <v>7018</v>
      </c>
      <c r="AH45" s="96">
        <f t="shared" si="3"/>
        <v>12142.069333333333</v>
      </c>
    </row>
    <row r="46" spans="1:34" s="119" customFormat="1" x14ac:dyDescent="0.25">
      <c r="A46" s="46">
        <v>8801</v>
      </c>
      <c r="B46" s="118" t="s">
        <v>304</v>
      </c>
      <c r="C46" s="46" t="s">
        <v>330</v>
      </c>
      <c r="D46" s="46">
        <v>14</v>
      </c>
      <c r="E46" s="96">
        <v>151.20000000000002</v>
      </c>
      <c r="F46" s="96">
        <v>10.033333333333333</v>
      </c>
      <c r="G46" s="46" t="s">
        <v>330</v>
      </c>
      <c r="H46" s="46">
        <v>11</v>
      </c>
      <c r="I46" s="96">
        <v>118.80000000000001</v>
      </c>
      <c r="J46" s="96">
        <v>7.8833333333333337</v>
      </c>
      <c r="K46" s="46" t="s">
        <v>330</v>
      </c>
      <c r="L46" s="46">
        <v>7</v>
      </c>
      <c r="M46" s="96">
        <v>75.600000000000009</v>
      </c>
      <c r="N46" s="96">
        <v>5.0166666666666666</v>
      </c>
      <c r="O46" s="46" t="s">
        <v>330</v>
      </c>
      <c r="P46" s="46">
        <v>6</v>
      </c>
      <c r="Q46" s="96">
        <v>64.800000000000011</v>
      </c>
      <c r="R46" s="96">
        <v>4.3</v>
      </c>
      <c r="S46" s="46" t="s">
        <v>330</v>
      </c>
      <c r="T46" s="46">
        <v>6</v>
      </c>
      <c r="U46" s="96">
        <v>64.800000000000011</v>
      </c>
      <c r="V46" s="46">
        <v>4.3</v>
      </c>
      <c r="X46" s="121">
        <v>8801</v>
      </c>
      <c r="Y46" s="122" t="s">
        <v>304</v>
      </c>
      <c r="Z46" s="46" t="s">
        <v>328</v>
      </c>
      <c r="AA46" s="46">
        <v>33</v>
      </c>
      <c r="AB46" s="46">
        <v>10.8</v>
      </c>
      <c r="AC46" s="46">
        <v>20</v>
      </c>
      <c r="AD46" s="46">
        <v>0</v>
      </c>
      <c r="AE46" s="46" t="str">
        <f t="shared" si="0"/>
        <v>Compartilhada</v>
      </c>
      <c r="AF46" s="46">
        <f t="shared" si="1"/>
        <v>46051.200000000012</v>
      </c>
      <c r="AG46" s="96">
        <f t="shared" si="2"/>
        <v>4100</v>
      </c>
      <c r="AH46" s="96">
        <f t="shared" si="3"/>
        <v>3114.0026666666672</v>
      </c>
    </row>
    <row r="47" spans="1:34" s="119" customFormat="1" x14ac:dyDescent="0.25">
      <c r="A47" s="46">
        <v>8901</v>
      </c>
      <c r="B47" s="118" t="s">
        <v>305</v>
      </c>
      <c r="C47" s="46">
        <v>2</v>
      </c>
      <c r="D47" s="46">
        <v>11</v>
      </c>
      <c r="E47" s="96">
        <v>630.29999999999995</v>
      </c>
      <c r="F47" s="96">
        <v>26.033333333333335</v>
      </c>
      <c r="G47" s="46">
        <v>2</v>
      </c>
      <c r="H47" s="46">
        <v>8</v>
      </c>
      <c r="I47" s="96">
        <v>458.4</v>
      </c>
      <c r="J47" s="96">
        <v>18.933333333333334</v>
      </c>
      <c r="K47" s="46">
        <v>1</v>
      </c>
      <c r="L47" s="46">
        <v>6</v>
      </c>
      <c r="M47" s="96">
        <v>343.79999999999995</v>
      </c>
      <c r="N47" s="96">
        <v>14.2</v>
      </c>
      <c r="O47" s="46">
        <v>1</v>
      </c>
      <c r="P47" s="46">
        <v>5</v>
      </c>
      <c r="Q47" s="96">
        <v>286.5</v>
      </c>
      <c r="R47" s="96">
        <v>11.833333333333334</v>
      </c>
      <c r="S47" s="46">
        <v>1</v>
      </c>
      <c r="T47" s="46">
        <v>5</v>
      </c>
      <c r="U47" s="96">
        <v>286.5</v>
      </c>
      <c r="V47" s="46">
        <v>11.833333333333334</v>
      </c>
      <c r="X47" s="121">
        <v>8901</v>
      </c>
      <c r="Y47" s="122" t="s">
        <v>305</v>
      </c>
      <c r="Z47" s="46" t="s">
        <v>328</v>
      </c>
      <c r="AA47" s="46">
        <v>132</v>
      </c>
      <c r="AB47" s="46">
        <v>57.3</v>
      </c>
      <c r="AC47" s="46">
        <v>26.073000075500001</v>
      </c>
      <c r="AD47" s="46">
        <v>71</v>
      </c>
      <c r="AE47" s="46">
        <f t="shared" si="0"/>
        <v>2</v>
      </c>
      <c r="AF47" s="46">
        <f t="shared" si="1"/>
        <v>192541.75200000001</v>
      </c>
      <c r="AG47" s="96">
        <f t="shared" si="2"/>
        <v>3231</v>
      </c>
      <c r="AH47" s="96">
        <f t="shared" si="3"/>
        <v>8112.5546666666687</v>
      </c>
    </row>
    <row r="48" spans="1:34" s="119" customFormat="1" x14ac:dyDescent="0.25">
      <c r="A48" s="46">
        <v>8902</v>
      </c>
      <c r="B48" s="118" t="s">
        <v>306</v>
      </c>
      <c r="C48" s="46">
        <v>2</v>
      </c>
      <c r="D48" s="46">
        <v>12</v>
      </c>
      <c r="E48" s="96">
        <v>565.20000000000005</v>
      </c>
      <c r="F48" s="96">
        <v>25.4</v>
      </c>
      <c r="G48" s="46">
        <v>2</v>
      </c>
      <c r="H48" s="46">
        <v>9</v>
      </c>
      <c r="I48" s="96">
        <v>423.90000000000003</v>
      </c>
      <c r="J48" s="96">
        <v>19.05</v>
      </c>
      <c r="K48" s="46">
        <v>1</v>
      </c>
      <c r="L48" s="46">
        <v>6</v>
      </c>
      <c r="M48" s="96">
        <v>282.60000000000002</v>
      </c>
      <c r="N48" s="96">
        <v>12.7</v>
      </c>
      <c r="O48" s="46">
        <v>1</v>
      </c>
      <c r="P48" s="46">
        <v>5</v>
      </c>
      <c r="Q48" s="96">
        <v>235.5</v>
      </c>
      <c r="R48" s="96">
        <v>10.583333333333334</v>
      </c>
      <c r="S48" s="46">
        <v>1</v>
      </c>
      <c r="T48" s="46">
        <v>5</v>
      </c>
      <c r="U48" s="96">
        <v>235.5</v>
      </c>
      <c r="V48" s="46">
        <v>10.583333333333334</v>
      </c>
      <c r="X48" s="121">
        <v>8902</v>
      </c>
      <c r="Y48" s="122" t="s">
        <v>306</v>
      </c>
      <c r="Z48" s="46" t="s">
        <v>328</v>
      </c>
      <c r="AA48" s="46">
        <v>117</v>
      </c>
      <c r="AB48" s="46">
        <v>47.1</v>
      </c>
      <c r="AC48" s="46">
        <v>24.156346626000001</v>
      </c>
      <c r="AD48" s="46">
        <v>64</v>
      </c>
      <c r="AE48" s="46">
        <f t="shared" si="0"/>
        <v>2</v>
      </c>
      <c r="AF48" s="46">
        <f t="shared" si="1"/>
        <v>170611.27200000003</v>
      </c>
      <c r="AG48" s="96">
        <f t="shared" si="2"/>
        <v>3483</v>
      </c>
      <c r="AH48" s="96">
        <f t="shared" si="3"/>
        <v>7810.3306666666676</v>
      </c>
    </row>
    <row r="49" spans="1:34" s="119" customFormat="1" x14ac:dyDescent="0.25">
      <c r="A49" s="46">
        <v>9101</v>
      </c>
      <c r="B49" s="118" t="s">
        <v>317</v>
      </c>
      <c r="C49" s="46">
        <v>2</v>
      </c>
      <c r="D49" s="46">
        <v>14</v>
      </c>
      <c r="E49" s="96">
        <v>462</v>
      </c>
      <c r="F49" s="96">
        <v>25.9</v>
      </c>
      <c r="G49" s="46">
        <v>2</v>
      </c>
      <c r="H49" s="46">
        <v>11</v>
      </c>
      <c r="I49" s="96">
        <v>363</v>
      </c>
      <c r="J49" s="96">
        <v>20.350000000000001</v>
      </c>
      <c r="K49" s="46">
        <v>1</v>
      </c>
      <c r="L49" s="46">
        <v>7</v>
      </c>
      <c r="M49" s="96">
        <v>231</v>
      </c>
      <c r="N49" s="96">
        <v>12.95</v>
      </c>
      <c r="O49" s="46">
        <v>1</v>
      </c>
      <c r="P49" s="46">
        <v>6</v>
      </c>
      <c r="Q49" s="96">
        <v>198</v>
      </c>
      <c r="R49" s="96">
        <v>11.1</v>
      </c>
      <c r="S49" s="46">
        <v>1</v>
      </c>
      <c r="T49" s="46">
        <v>6</v>
      </c>
      <c r="U49" s="96">
        <v>198</v>
      </c>
      <c r="V49" s="46">
        <v>11.1</v>
      </c>
      <c r="X49" s="121">
        <v>9101</v>
      </c>
      <c r="Y49" s="122" t="s">
        <v>317</v>
      </c>
      <c r="Z49" s="46" t="s">
        <v>328</v>
      </c>
      <c r="AA49" s="46">
        <v>101</v>
      </c>
      <c r="AB49" s="46">
        <v>33</v>
      </c>
      <c r="AC49" s="46">
        <v>19.67007574945946</v>
      </c>
      <c r="AD49" s="46">
        <v>56</v>
      </c>
      <c r="AE49" s="46">
        <f t="shared" si="0"/>
        <v>2</v>
      </c>
      <c r="AF49" s="46">
        <f t="shared" si="1"/>
        <v>140712</v>
      </c>
      <c r="AG49" s="96">
        <f t="shared" si="2"/>
        <v>4100</v>
      </c>
      <c r="AH49" s="96">
        <f t="shared" si="3"/>
        <v>8038.4720000000007</v>
      </c>
    </row>
    <row r="50" spans="1:34" s="35" customFormat="1" x14ac:dyDescent="0.25">
      <c r="A50" s="45"/>
      <c r="B50" s="59"/>
      <c r="C50" s="45"/>
      <c r="D50" s="70"/>
      <c r="E50" s="71"/>
      <c r="F50" s="71"/>
      <c r="G50" s="48"/>
      <c r="H50" s="48"/>
      <c r="I50" s="71"/>
      <c r="J50" s="71"/>
      <c r="K50" s="45"/>
      <c r="L50" s="45"/>
      <c r="M50" s="71"/>
      <c r="N50" s="71"/>
      <c r="O50" s="45"/>
      <c r="P50" s="45"/>
      <c r="Q50" s="71"/>
      <c r="R50" s="71"/>
      <c r="S50" s="48"/>
      <c r="T50" s="48"/>
      <c r="U50" s="72"/>
      <c r="V50" s="73"/>
      <c r="W50" s="32"/>
      <c r="X50" s="43"/>
      <c r="Y50" s="44"/>
      <c r="Z50" s="45"/>
      <c r="AA50" s="46"/>
      <c r="AB50" s="115"/>
      <c r="AC50" s="47"/>
      <c r="AD50" s="46"/>
      <c r="AE50" s="46"/>
      <c r="AF50" s="48"/>
      <c r="AG50" s="49"/>
      <c r="AH50" s="49"/>
    </row>
    <row r="51" spans="1:34" x14ac:dyDescent="0.25">
      <c r="A51" s="37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8"/>
      <c r="X51" s="37"/>
      <c r="Y51" s="26"/>
      <c r="Z51" s="27"/>
      <c r="AA51" s="3"/>
      <c r="AB51" s="3"/>
      <c r="AC51" s="3"/>
      <c r="AD51" s="3"/>
      <c r="AE51" s="3"/>
      <c r="AF51" s="3"/>
      <c r="AG51" s="3"/>
      <c r="AH51" s="38"/>
    </row>
    <row r="52" spans="1:34" s="3" customFormat="1" x14ac:dyDescent="0.25">
      <c r="A52" s="162" t="s">
        <v>345</v>
      </c>
      <c r="B52" s="162"/>
      <c r="C52" s="189" t="s">
        <v>131</v>
      </c>
      <c r="D52" s="189"/>
      <c r="E52" s="189"/>
      <c r="F52" s="76">
        <f>+F5</f>
        <v>200</v>
      </c>
      <c r="G52" s="189" t="s">
        <v>132</v>
      </c>
      <c r="H52" s="189"/>
      <c r="I52" s="189"/>
      <c r="J52" s="76">
        <f>+J5</f>
        <v>52</v>
      </c>
      <c r="K52" s="189" t="s">
        <v>128</v>
      </c>
      <c r="L52" s="189"/>
      <c r="M52" s="189"/>
      <c r="N52" s="76">
        <f>+N5</f>
        <v>50</v>
      </c>
      <c r="O52" s="189" t="s">
        <v>129</v>
      </c>
      <c r="P52" s="189"/>
      <c r="Q52" s="189"/>
      <c r="R52" s="76">
        <f>+R5</f>
        <v>50</v>
      </c>
      <c r="S52" s="189" t="s">
        <v>130</v>
      </c>
      <c r="T52" s="189"/>
      <c r="U52" s="189"/>
      <c r="V52" s="76">
        <f>+V5</f>
        <v>13</v>
      </c>
      <c r="X52" s="37"/>
      <c r="Y52" s="29"/>
      <c r="Z52" s="27"/>
      <c r="AB52" s="28"/>
      <c r="AC52" s="162" t="s">
        <v>345</v>
      </c>
      <c r="AD52" s="162"/>
      <c r="AE52" s="189" t="s">
        <v>139</v>
      </c>
      <c r="AF52" s="189"/>
      <c r="AG52" s="189"/>
      <c r="AH52" s="77">
        <f>+V52+R52+N52+F52+J52</f>
        <v>365</v>
      </c>
    </row>
    <row r="53" spans="1:34" x14ac:dyDescent="0.25">
      <c r="A53" s="162"/>
      <c r="B53" s="162"/>
      <c r="C53" s="74" t="s">
        <v>163</v>
      </c>
      <c r="D53" s="75" t="s">
        <v>164</v>
      </c>
      <c r="E53" s="75" t="s">
        <v>165</v>
      </c>
      <c r="F53" s="79" t="s">
        <v>161</v>
      </c>
      <c r="G53" s="74" t="s">
        <v>163</v>
      </c>
      <c r="H53" s="75" t="s">
        <v>164</v>
      </c>
      <c r="I53" s="75" t="s">
        <v>165</v>
      </c>
      <c r="J53" s="79" t="s">
        <v>161</v>
      </c>
      <c r="K53" s="74" t="s">
        <v>163</v>
      </c>
      <c r="L53" s="75" t="s">
        <v>164</v>
      </c>
      <c r="M53" s="75" t="s">
        <v>165</v>
      </c>
      <c r="N53" s="79" t="s">
        <v>161</v>
      </c>
      <c r="O53" s="74" t="s">
        <v>163</v>
      </c>
      <c r="P53" s="75" t="s">
        <v>164</v>
      </c>
      <c r="Q53" s="75" t="s">
        <v>165</v>
      </c>
      <c r="R53" s="79" t="s">
        <v>161</v>
      </c>
      <c r="S53" s="74" t="s">
        <v>163</v>
      </c>
      <c r="T53" s="75" t="s">
        <v>164</v>
      </c>
      <c r="U53" s="75" t="s">
        <v>165</v>
      </c>
      <c r="V53" s="79" t="s">
        <v>161</v>
      </c>
      <c r="X53" s="37"/>
      <c r="Y53" s="29"/>
      <c r="Z53" s="27"/>
      <c r="AA53" s="3"/>
      <c r="AB53" s="28"/>
      <c r="AC53" s="162"/>
      <c r="AD53" s="162"/>
      <c r="AE53" s="111" t="s">
        <v>41</v>
      </c>
      <c r="AF53" s="74" t="s">
        <v>140</v>
      </c>
      <c r="AG53" s="75" t="s">
        <v>46</v>
      </c>
      <c r="AH53" s="210" t="s">
        <v>342</v>
      </c>
    </row>
    <row r="54" spans="1:34" x14ac:dyDescent="0.25">
      <c r="A54" s="162"/>
      <c r="B54" s="162"/>
      <c r="C54" s="74" t="s">
        <v>162</v>
      </c>
      <c r="D54" s="75" t="s">
        <v>158</v>
      </c>
      <c r="E54" s="75" t="s">
        <v>48</v>
      </c>
      <c r="F54" s="79" t="s">
        <v>166</v>
      </c>
      <c r="G54" s="74" t="s">
        <v>162</v>
      </c>
      <c r="H54" s="75" t="s">
        <v>158</v>
      </c>
      <c r="I54" s="75" t="s">
        <v>48</v>
      </c>
      <c r="J54" s="79" t="s">
        <v>166</v>
      </c>
      <c r="K54" s="74" t="s">
        <v>162</v>
      </c>
      <c r="L54" s="75" t="s">
        <v>158</v>
      </c>
      <c r="M54" s="75" t="s">
        <v>48</v>
      </c>
      <c r="N54" s="79" t="s">
        <v>166</v>
      </c>
      <c r="O54" s="74" t="s">
        <v>162</v>
      </c>
      <c r="P54" s="75" t="s">
        <v>158</v>
      </c>
      <c r="Q54" s="75" t="s">
        <v>48</v>
      </c>
      <c r="R54" s="79" t="s">
        <v>166</v>
      </c>
      <c r="S54" s="74" t="s">
        <v>162</v>
      </c>
      <c r="T54" s="75" t="s">
        <v>158</v>
      </c>
      <c r="U54" s="75" t="s">
        <v>48</v>
      </c>
      <c r="V54" s="79" t="s">
        <v>166</v>
      </c>
      <c r="X54" s="37"/>
      <c r="Y54" s="29"/>
      <c r="Z54" s="27"/>
      <c r="AA54" s="3"/>
      <c r="AB54" s="28"/>
      <c r="AC54" s="162"/>
      <c r="AD54" s="162"/>
      <c r="AE54" s="74" t="s">
        <v>47</v>
      </c>
      <c r="AF54" s="112" t="s">
        <v>50</v>
      </c>
      <c r="AG54" s="75" t="s">
        <v>49</v>
      </c>
      <c r="AH54" s="210"/>
    </row>
    <row r="55" spans="1:34" s="120" customFormat="1" x14ac:dyDescent="0.25">
      <c r="A55" s="162"/>
      <c r="B55" s="162"/>
      <c r="C55" s="111">
        <f t="shared" ref="C55:V55" si="4">SUM(C8:C50)</f>
        <v>98</v>
      </c>
      <c r="D55" s="111">
        <f t="shared" si="4"/>
        <v>1235</v>
      </c>
      <c r="E55" s="111">
        <f t="shared" si="4"/>
        <v>19555.16</v>
      </c>
      <c r="F55" s="111">
        <f t="shared" si="4"/>
        <v>1270.3938521709222</v>
      </c>
      <c r="G55" s="111">
        <f t="shared" si="4"/>
        <v>96</v>
      </c>
      <c r="H55" s="111">
        <f t="shared" si="4"/>
        <v>971</v>
      </c>
      <c r="I55" s="111">
        <f t="shared" si="4"/>
        <v>15297.739999999998</v>
      </c>
      <c r="J55" s="111">
        <f t="shared" si="4"/>
        <v>995.75819162142341</v>
      </c>
      <c r="K55" s="111">
        <f t="shared" si="4"/>
        <v>57</v>
      </c>
      <c r="L55" s="111">
        <f t="shared" si="4"/>
        <v>629</v>
      </c>
      <c r="M55" s="111">
        <f t="shared" si="4"/>
        <v>9967.880000000001</v>
      </c>
      <c r="N55" s="111">
        <f t="shared" si="4"/>
        <v>646.97683963745692</v>
      </c>
      <c r="O55" s="111">
        <f t="shared" si="4"/>
        <v>55</v>
      </c>
      <c r="P55" s="111">
        <f t="shared" si="4"/>
        <v>509</v>
      </c>
      <c r="Q55" s="111">
        <f t="shared" si="4"/>
        <v>8106.03</v>
      </c>
      <c r="R55" s="111">
        <f t="shared" si="4"/>
        <v>525.52164789638198</v>
      </c>
      <c r="S55" s="111">
        <f t="shared" si="4"/>
        <v>55</v>
      </c>
      <c r="T55" s="111">
        <f t="shared" si="4"/>
        <v>509</v>
      </c>
      <c r="U55" s="111">
        <f t="shared" si="4"/>
        <v>8106.03</v>
      </c>
      <c r="V55" s="111">
        <f t="shared" si="4"/>
        <v>525.52164789638198</v>
      </c>
      <c r="X55" s="138"/>
      <c r="Y55" s="139"/>
      <c r="Z55" s="140"/>
      <c r="AA55" s="141"/>
      <c r="AB55" s="142"/>
      <c r="AC55" s="162"/>
      <c r="AD55" s="162"/>
      <c r="AE55" s="111">
        <f>SUM(AE8:AE50)</f>
        <v>98</v>
      </c>
      <c r="AF55" s="111">
        <f>SUM(AF8:AF50)</f>
        <v>5944211.9048000015</v>
      </c>
      <c r="AG55" s="111">
        <f>SUM(AG8:AG50)</f>
        <v>361009</v>
      </c>
      <c r="AH55" s="111">
        <f>SUM(AH8:AH50)</f>
        <v>393272.55096531613</v>
      </c>
    </row>
  </sheetData>
  <mergeCells count="30">
    <mergeCell ref="A1:V1"/>
    <mergeCell ref="X1:AH1"/>
    <mergeCell ref="A3:F3"/>
    <mergeCell ref="G3:L3"/>
    <mergeCell ref="M3:P3"/>
    <mergeCell ref="Q3:V3"/>
    <mergeCell ref="X3:Y3"/>
    <mergeCell ref="Z3:AD3"/>
    <mergeCell ref="AE3:AF3"/>
    <mergeCell ref="AG3:AH3"/>
    <mergeCell ref="AH6:AH7"/>
    <mergeCell ref="A52:B55"/>
    <mergeCell ref="C52:E52"/>
    <mergeCell ref="G52:I52"/>
    <mergeCell ref="K52:M52"/>
    <mergeCell ref="O52:Q52"/>
    <mergeCell ref="S52:U52"/>
    <mergeCell ref="AC52:AD55"/>
    <mergeCell ref="AE52:AG52"/>
    <mergeCell ref="AH53:AH54"/>
    <mergeCell ref="X5:AD5"/>
    <mergeCell ref="AE5:AG5"/>
    <mergeCell ref="S5:U5"/>
    <mergeCell ref="B6:B7"/>
    <mergeCell ref="Y6:Y7"/>
    <mergeCell ref="A5:B5"/>
    <mergeCell ref="C5:E5"/>
    <mergeCell ref="G5:I5"/>
    <mergeCell ref="K5:M5"/>
    <mergeCell ref="O5:Q5"/>
  </mergeCells>
  <pageMargins left="0.19685039370078741" right="0.19685039370078741" top="0.39370078740157483" bottom="0.19685039370078741" header="0" footer="0"/>
  <pageSetup paperSize="9" scale="2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CAPA</vt:lpstr>
      <vt:lpstr>QD1</vt:lpstr>
      <vt:lpstr>QD2</vt:lpstr>
      <vt:lpstr>Q3-Q4_LOTE 1-V_23-06</vt:lpstr>
      <vt:lpstr>Q3-Q4_LOTE 2-V_23-06</vt:lpstr>
      <vt:lpstr>Q3-Q4_LOTE 3</vt:lpstr>
      <vt:lpstr>Q3-Q4_LOTE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</dc:creator>
  <cp:lastModifiedBy>btp</cp:lastModifiedBy>
  <cp:lastPrinted>2022-06-23T20:54:31Z</cp:lastPrinted>
  <dcterms:created xsi:type="dcterms:W3CDTF">2021-08-16T15:54:56Z</dcterms:created>
  <dcterms:modified xsi:type="dcterms:W3CDTF">2022-07-27T22:24:57Z</dcterms:modified>
</cp:coreProperties>
</file>